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4508" windowHeight="13488" activeTab="2"/>
  </bookViews>
  <sheets>
    <sheet name="Instructions" sheetId="1" r:id="rId1"/>
    <sheet name="RATE Summary SWTCo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 SWTCo'!$B$2:$F$34</definedName>
    <definedName name="_xlnm.Print_Area" localSheetId="2">'Summary'!$C$1:$H$41</definedName>
    <definedName name="_xlnm.Print_Area" localSheetId="4">'Transactions'!$A$1:$AE$235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 localSheetId="1">'[1]Prime-Rates'!$E$371:$F$1165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</commentList>
</comments>
</file>

<file path=xl/sharedStrings.xml><?xml version="1.0" encoding="utf-8"?>
<sst xmlns="http://schemas.openxmlformats.org/spreadsheetml/2006/main" count="1022" uniqueCount="346">
  <si>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</si>
  <si>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</si>
  <si>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</si>
  <si>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</si>
  <si>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</si>
  <si>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</si>
  <si>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</si>
  <si>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</si>
  <si>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</si>
  <si>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</si>
  <si>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</si>
  <si>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</si>
  <si>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</si>
  <si>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</si>
  <si>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</si>
  <si>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</si>
  <si>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</si>
  <si>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</si>
  <si>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</si>
  <si>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</si>
  <si>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</si>
  <si>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</si>
  <si>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</si>
  <si>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</si>
  <si>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</si>
  <si>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</si>
  <si>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</si>
  <si>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</si>
  <si>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</si>
  <si>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</si>
  <si>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</si>
  <si>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</si>
  <si>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</si>
  <si>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</si>
  <si>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</si>
  <si>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</si>
  <si>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</si>
  <si>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</si>
  <si>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</si>
  <si>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</si>
  <si>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</si>
  <si>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</si>
  <si>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</si>
  <si>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</si>
  <si>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</si>
  <si>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</si>
  <si>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</si>
  <si>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</si>
  <si>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</si>
  <si>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</si>
  <si>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</si>
  <si>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</si>
  <si>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</si>
  <si>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</si>
  <si>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</si>
  <si>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</si>
  <si>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</si>
  <si>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</si>
  <si>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</si>
  <si>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</si>
  <si>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</si>
  <si>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</si>
  <si>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</si>
  <si>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</si>
  <si>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</si>
  <si>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</si>
  <si>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</si>
  <si>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</si>
  <si>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</si>
  <si>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</si>
  <si>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</si>
  <si>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</si>
  <si>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</si>
  <si>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</si>
  <si>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</si>
  <si>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</si>
  <si>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</si>
  <si>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</si>
  <si>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</si>
  <si>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</si>
  <si>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</si>
  <si>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</si>
  <si>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</si>
  <si>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</si>
  <si>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</si>
  <si>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</si>
  <si>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</si>
  <si>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</si>
  <si>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</si>
  <si>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</si>
  <si>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</si>
  <si>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</si>
  <si>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</si>
  <si>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</si>
  <si>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</si>
  <si>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</si>
  <si>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</si>
  <si>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</si>
  <si>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</si>
  <si>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</si>
  <si>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</si>
  <si>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</si>
  <si>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</si>
  <si>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</si>
  <si>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</si>
  <si>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</si>
  <si>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</si>
  <si>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</si>
  <si>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</si>
  <si>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</si>
  <si>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</si>
  <si>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</si>
  <si>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</si>
  <si>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</si>
  <si>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</si>
  <si>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</si>
  <si>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</si>
  <si>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</si>
  <si>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</si>
  <si>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</si>
  <si>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</si>
  <si>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</si>
  <si>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</si>
  <si>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</si>
  <si>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</si>
  <si>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</si>
  <si>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</si>
  <si>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</si>
  <si>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</si>
  <si>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</si>
  <si>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</si>
  <si>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</si>
  <si>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</si>
  <si>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</si>
  <si>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</si>
  <si>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</si>
  <si>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</si>
  <si>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</si>
  <si>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</si>
  <si>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</si>
  <si>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</si>
  <si>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</si>
  <si>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</si>
  <si>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</si>
  <si>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</si>
  <si>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</si>
  <si>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</si>
  <si>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</si>
  <si>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</si>
  <si>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</si>
  <si>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</si>
  <si>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</si>
  <si>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</si>
  <si>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</si>
  <si>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</si>
  <si>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</si>
  <si>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</si>
  <si>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</si>
  <si>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</si>
  <si>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</si>
  <si>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</si>
  <si>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</si>
  <si>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</si>
  <si>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</si>
  <si>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</si>
  <si>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</si>
  <si>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</si>
  <si>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</si>
  <si>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</si>
  <si>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</si>
  <si>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</si>
  <si>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</si>
  <si>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</si>
  <si>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</si>
  <si>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</si>
  <si>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</si>
  <si>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</si>
  <si>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</si>
  <si>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</si>
  <si>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</si>
  <si>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</si>
  <si>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</si>
  <si>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</si>
  <si>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</si>
  <si>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</si>
  <si>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</si>
  <si>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</si>
  <si>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</si>
  <si>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</si>
  <si>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</si>
  <si>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</si>
  <si>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</si>
  <si>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</si>
  <si>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</si>
  <si>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</si>
  <si>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</si>
  <si>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</si>
  <si>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</si>
  <si>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</si>
  <si>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</si>
  <si>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</si>
  <si>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</si>
  <si>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</si>
  <si>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</si>
  <si>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</si>
  <si>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</si>
  <si>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</si>
  <si>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</si>
  <si>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</si>
  <si>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</si>
  <si>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</si>
  <si>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</si>
  <si>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</si>
  <si>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</si>
  <si>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</si>
  <si>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</si>
  <si>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</si>
  <si>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</si>
  <si>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</si>
  <si>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</si>
  <si>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</si>
  <si>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</si>
  <si>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</si>
  <si>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</si>
  <si>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</si>
  <si>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</si>
  <si>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</si>
  <si>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</si>
  <si>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</si>
  <si>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</si>
  <si>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</si>
  <si>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</si>
  <si>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</si>
  <si>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</si>
  <si>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</si>
  <si>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</si>
  <si>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</si>
  <si>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</si>
  <si>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</si>
  <si>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</si>
  <si>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</si>
  <si>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</si>
  <si>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</si>
  <si>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</si>
  <si>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</si>
  <si>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</si>
  <si>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</si>
  <si>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</si>
  <si>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</si>
  <si>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</si>
  <si>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</si>
  <si>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</si>
  <si>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</si>
  <si>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</si>
  <si>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</si>
  <si>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</si>
  <si>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</si>
  <si>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</si>
  <si>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</si>
  <si>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</si>
  <si>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</si>
  <si>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</si>
  <si>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</si>
  <si>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</si>
  <si>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</si>
  <si>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</si>
  <si>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</si>
  <si>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</si>
  <si>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</si>
  <si>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</si>
  <si>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</si>
  <si>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</si>
  <si>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</si>
  <si>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</si>
  <si>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</si>
  <si>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</si>
  <si>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</si>
  <si>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</si>
  <si>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</si>
  <si>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</si>
  <si>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</si>
  <si>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</si>
  <si>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</si>
  <si>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</si>
  <si>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</si>
  <si>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</si>
  <si>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</si>
  <si>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</si>
  <si>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</si>
  <si>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</si>
  <si>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</si>
  <si>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</si>
  <si>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</si>
  <si>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</si>
  <si>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</si>
  <si>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</si>
  <si>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</si>
  <si>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</si>
  <si>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</si>
  <si>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</si>
  <si>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</si>
  <si>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</si>
  <si>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</si>
  <si>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</si>
  <si>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</si>
  <si>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</si>
  <si>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</si>
  <si>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</si>
  <si>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</si>
  <si>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</si>
  <si>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</si>
  <si>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</si>
  <si>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</si>
  <si>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</si>
  <si>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</si>
  <si>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</si>
  <si>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</si>
  <si>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</si>
  <si>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</si>
  <si>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Southwestern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</si>
  <si>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Initial Projected Jul'10-Jun'11 network ATRR was $6,400 // PTP $0.07</t>
  </si>
  <si>
    <t>2011 update projected SWTCo ARR = $139,250 // PTP rate $1.45</t>
  </si>
  <si>
    <t>2010 True-Up SWTCo ARR = $111,699 // PTP rate $1.16</t>
  </si>
  <si>
    <t>2011 True-Up SWTCo ARR = $104,031 // PTP rate $1.04</t>
  </si>
  <si>
    <t>2012 update projected ARR = $113,636 // PTP rate $1.14</t>
  </si>
  <si>
    <t>2013 update projected ARR = $189,012 // PTP rate $1.93</t>
  </si>
  <si>
    <t>2012 True-Up SWTCo ARR = $189,125 // PTP rate $1.93</t>
  </si>
  <si>
    <t>2014 update projected ARR = $224,298 // PTP rate $2.30</t>
  </si>
  <si>
    <t>2013 True-Up SWTCo ARR = $240,067 // PTP rate $2.47</t>
  </si>
  <si>
    <t xml:space="preserve">    &lt;&lt; SOUTHWESTERN TRANSMISSION COMPANY &gt;&gt;</t>
  </si>
  <si>
    <t>AEPTCo Formula Rate -- FERC Docket ER10-355</t>
  </si>
  <si>
    <t>01/2017, 3.50</t>
  </si>
  <si>
    <t>2/2017, 3.50</t>
  </si>
  <si>
    <t>3/2017, 3.50</t>
  </si>
  <si>
    <t>4/2017, 3.71</t>
  </si>
  <si>
    <t>5/2017, 3.71</t>
  </si>
  <si>
    <t>6/2017, 3.71</t>
  </si>
  <si>
    <t>7/2017, 3.71</t>
  </si>
  <si>
    <t>8/2017, 3.71</t>
  </si>
  <si>
    <t>9/2017, 3.71</t>
  </si>
  <si>
    <t>10/2017, 3.71</t>
  </si>
  <si>
    <t>11/2017, 3.71</t>
  </si>
  <si>
    <t>12/2017, 3.71</t>
  </si>
  <si>
    <t>from 2015 Update*</t>
  </si>
  <si>
    <t xml:space="preserve"> from 2016 update*</t>
  </si>
  <si>
    <t>AEP Southwestern Transco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</si>
</sst>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44" fontId="13" fillId="38" borderId="55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8" borderId="57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1" fillId="0" borderId="0" xfId="59" applyNumberFormat="1" applyFont="1" applyBorder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44" fontId="13" fillId="9" borderId="55" xfId="44" applyFont="1" applyFill="1" applyBorder="1" applyAlignment="1">
      <alignment/>
    </xf>
    <xf numFmtId="44" fontId="13" fillId="9" borderId="57" xfId="44" applyFont="1" applyFill="1" applyBorder="1" applyAlignment="1">
      <alignment/>
    </xf>
    <xf numFmtId="172" fontId="0" fillId="39" borderId="32" xfId="0" applyNumberFormat="1" applyFill="1" applyBorder="1" applyAlignment="1">
      <alignment horizontal="center"/>
    </xf>
    <xf numFmtId="0" fontId="62" fillId="40" borderId="0" xfId="0" applyFont="1" applyFill="1" applyAlignment="1">
      <alignment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 quotePrefix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41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172" fontId="0" fillId="35" borderId="32" xfId="0" applyNumberFormat="1" applyFill="1" applyBorder="1" applyAlignment="1">
      <alignment horizontal="center"/>
    </xf>
    <xf numFmtId="44" fontId="13" fillId="35" borderId="55" xfId="44" applyFont="1" applyFill="1" applyBorder="1" applyAlignment="1">
      <alignment horizontal="center"/>
    </xf>
    <xf numFmtId="44" fontId="13" fillId="35" borderId="55" xfId="44" applyFont="1" applyFill="1" applyBorder="1" applyAlignment="1">
      <alignment/>
    </xf>
    <xf numFmtId="44" fontId="13" fillId="42" borderId="55" xfId="44" applyFont="1" applyFill="1" applyBorder="1" applyAlignment="1">
      <alignment/>
    </xf>
    <xf numFmtId="44" fontId="13" fillId="42" borderId="56" xfId="0" applyNumberFormat="1" applyFont="1" applyFill="1" applyBorder="1" applyAlignment="1">
      <alignment horizontal="center"/>
    </xf>
    <xf numFmtId="0" fontId="13" fillId="42" borderId="0" xfId="0" applyFont="1" applyFill="1" applyAlignment="1" quotePrefix="1">
      <alignment horizontal="left"/>
    </xf>
    <xf numFmtId="44" fontId="13" fillId="34" borderId="55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0" fontId="13" fillId="32" borderId="0" xfId="0" applyFont="1" applyFill="1" applyAlignment="1" quotePrefix="1">
      <alignment horizontal="left"/>
    </xf>
    <xf numFmtId="172" fontId="0" fillId="39" borderId="34" xfId="0" applyNumberFormat="1" applyFill="1" applyBorder="1" applyAlignment="1">
      <alignment horizontal="center"/>
    </xf>
    <xf numFmtId="0" fontId="0" fillId="35" borderId="21" xfId="0" applyFill="1" applyBorder="1" applyAlignment="1">
      <alignment/>
    </xf>
    <xf numFmtId="44" fontId="13" fillId="16" borderId="57" xfId="44" applyFont="1" applyFill="1" applyBorder="1" applyAlignment="1">
      <alignment/>
    </xf>
    <xf numFmtId="44" fontId="13" fillId="16" borderId="55" xfId="44" applyFont="1" applyFill="1" applyBorder="1" applyAlignment="1">
      <alignment/>
    </xf>
    <xf numFmtId="44" fontId="13" fillId="34" borderId="56" xfId="0" applyNumberFormat="1" applyFont="1" applyFill="1" applyBorder="1" applyAlignment="1">
      <alignment horizontal="center"/>
    </xf>
    <xf numFmtId="44" fontId="13" fillId="32" borderId="57" xfId="44" applyFont="1" applyFill="1" applyBorder="1" applyAlignment="1">
      <alignment/>
    </xf>
    <xf numFmtId="44" fontId="13" fillId="32" borderId="55" xfId="44" applyFont="1" applyFill="1" applyBorder="1" applyAlignment="1">
      <alignment/>
    </xf>
    <xf numFmtId="0" fontId="13" fillId="9" borderId="0" xfId="0" applyFont="1" applyFill="1" applyAlignment="1" quotePrefix="1">
      <alignment horizontal="left"/>
    </xf>
    <xf numFmtId="44" fontId="13" fillId="16" borderId="56" xfId="44" applyFont="1" applyFill="1" applyBorder="1" applyAlignment="1">
      <alignment/>
    </xf>
    <xf numFmtId="0" fontId="13" fillId="16" borderId="0" xfId="0" applyFont="1" applyFill="1" applyAlignment="1" quotePrefix="1">
      <alignment horizontal="left"/>
    </xf>
    <xf numFmtId="44" fontId="13" fillId="43" borderId="55" xfId="44" applyFont="1" applyFill="1" applyBorder="1" applyAlignment="1">
      <alignment horizontal="right"/>
    </xf>
    <xf numFmtId="44" fontId="13" fillId="32" borderId="56" xfId="44" applyFont="1" applyFill="1" applyBorder="1" applyAlignment="1">
      <alignment/>
    </xf>
    <xf numFmtId="0" fontId="13" fillId="13" borderId="0" xfId="0" applyFont="1" applyFill="1" applyAlignment="1" quotePrefix="1">
      <alignment horizontal="left"/>
    </xf>
    <xf numFmtId="0" fontId="13" fillId="43" borderId="0" xfId="0" applyFont="1" applyFill="1" applyAlignment="1" quotePrefix="1">
      <alignment horizontal="left"/>
    </xf>
    <xf numFmtId="44" fontId="24" fillId="40" borderId="57" xfId="44" applyFont="1" applyFill="1" applyBorder="1" applyAlignment="1">
      <alignment horizontal="right"/>
    </xf>
    <xf numFmtId="44" fontId="24" fillId="40" borderId="55" xfId="44" applyFont="1" applyFill="1" applyBorder="1" applyAlignment="1">
      <alignment horizontal="right"/>
    </xf>
    <xf numFmtId="172" fontId="0" fillId="0" borderId="32" xfId="0" applyNumberFormat="1" applyBorder="1" applyAlignment="1">
      <alignment horizontal="center"/>
    </xf>
    <xf numFmtId="44" fontId="13" fillId="7" borderId="57" xfId="44" applyFont="1" applyFill="1" applyBorder="1" applyAlignment="1">
      <alignment/>
    </xf>
    <xf numFmtId="44" fontId="13" fillId="7" borderId="55" xfId="44" applyFont="1" applyFill="1" applyBorder="1" applyAlignment="1">
      <alignment/>
    </xf>
    <xf numFmtId="172" fontId="0" fillId="0" borderId="34" xfId="0" applyNumberFormat="1" applyBorder="1" applyAlignment="1">
      <alignment horizontal="center"/>
    </xf>
    <xf numFmtId="43" fontId="0" fillId="8" borderId="22" xfId="0" applyNumberFormat="1" applyFill="1" applyBorder="1" applyAlignment="1">
      <alignment/>
    </xf>
    <xf numFmtId="43" fontId="0" fillId="8" borderId="14" xfId="0" applyNumberFormat="1" applyFill="1" applyBorder="1" applyAlignment="1">
      <alignment/>
    </xf>
    <xf numFmtId="44" fontId="13" fillId="7" borderId="56" xfId="44" applyFont="1" applyFill="1" applyBorder="1" applyAlignment="1">
      <alignment/>
    </xf>
    <xf numFmtId="44" fontId="13" fillId="44" borderId="57" xfId="44" applyFont="1" applyFill="1" applyBorder="1" applyAlignment="1">
      <alignment/>
    </xf>
    <xf numFmtId="44" fontId="13" fillId="44" borderId="55" xfId="0" applyNumberFormat="1" applyFont="1" applyFill="1" applyBorder="1" applyAlignment="1">
      <alignment/>
    </xf>
    <xf numFmtId="44" fontId="13" fillId="44" borderId="56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4" fontId="13" fillId="13" borderId="57" xfId="0" applyNumberFormat="1" applyFont="1" applyFill="1" applyBorder="1" applyAlignment="1">
      <alignment/>
    </xf>
    <xf numFmtId="44" fontId="13" fillId="13" borderId="55" xfId="0" applyNumberFormat="1" applyFont="1" applyFill="1" applyBorder="1" applyAlignment="1">
      <alignment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43" fontId="0" fillId="8" borderId="66" xfId="0" applyNumberFormat="1" applyFill="1" applyBorder="1" applyAlignment="1">
      <alignment/>
    </xf>
    <xf numFmtId="43" fontId="0" fillId="40" borderId="57" xfId="0" applyNumberFormat="1" applyFill="1" applyBorder="1" applyAlignment="1">
      <alignment/>
    </xf>
    <xf numFmtId="43" fontId="0" fillId="40" borderId="55" xfId="0" applyNumberFormat="1" applyFill="1" applyBorder="1" applyAlignment="1">
      <alignment/>
    </xf>
    <xf numFmtId="43" fontId="0" fillId="40" borderId="56" xfId="0" applyNumberFormat="1" applyFill="1" applyBorder="1" applyAlignment="1">
      <alignment/>
    </xf>
    <xf numFmtId="44" fontId="13" fillId="13" borderId="56" xfId="0" applyNumberFormat="1" applyFont="1" applyFill="1" applyBorder="1" applyAlignment="1">
      <alignment/>
    </xf>
    <xf numFmtId="44" fontId="13" fillId="45" borderId="57" xfId="44" applyFont="1" applyFill="1" applyBorder="1" applyAlignment="1">
      <alignment/>
    </xf>
    <xf numFmtId="44" fontId="13" fillId="45" borderId="55" xfId="44" applyFont="1" applyFill="1" applyBorder="1" applyAlignment="1">
      <alignment/>
    </xf>
    <xf numFmtId="44" fontId="13" fillId="45" borderId="56" xfId="44" applyFont="1" applyFill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361950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61950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361950</xdr:rowOff>
    </xdr:from>
    <xdr:to>
      <xdr:col>7</xdr:col>
      <xdr:colOff>438150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38275"/>
          <a:ext cx="704850" cy="476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Transco_OKTCo_SWTCo\31T%20SWTCo%20FR%20CY2015%20NITS%20True-Up%202016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371">
          <cell r="E371" t="str">
            <v>4Q1979</v>
          </cell>
          <cell r="F371">
            <v>0.11699999999999999</v>
          </cell>
        </row>
        <row r="372">
          <cell r="E372" t="str">
            <v>4Q1979</v>
          </cell>
          <cell r="F372">
            <v>0.11699999999999999</v>
          </cell>
        </row>
        <row r="373">
          <cell r="E373" t="str">
            <v>4Q1979</v>
          </cell>
          <cell r="F373">
            <v>0.11699999999999999</v>
          </cell>
        </row>
        <row r="374">
          <cell r="E374" t="str">
            <v>1Q1980</v>
          </cell>
          <cell r="F374">
            <v>0.1428</v>
          </cell>
        </row>
        <row r="375">
          <cell r="E375" t="str">
            <v>1Q1980</v>
          </cell>
          <cell r="F375">
            <v>0.1428</v>
          </cell>
        </row>
        <row r="376">
          <cell r="E376" t="str">
            <v>1Q1980</v>
          </cell>
          <cell r="F376">
            <v>0.1428</v>
          </cell>
        </row>
        <row r="377">
          <cell r="E377" t="str">
            <v>2Q1980</v>
          </cell>
          <cell r="F377">
            <v>0.15393333333333334</v>
          </cell>
        </row>
        <row r="378">
          <cell r="E378" t="str">
            <v>2Q1980</v>
          </cell>
          <cell r="F378">
            <v>0.15393333333333334</v>
          </cell>
        </row>
        <row r="379">
          <cell r="E379" t="str">
            <v>2Q1980</v>
          </cell>
          <cell r="F379">
            <v>0.15393333333333334</v>
          </cell>
        </row>
        <row r="380">
          <cell r="E380" t="str">
            <v>3Q1980</v>
          </cell>
          <cell r="F380">
            <v>0.18216666666666667</v>
          </cell>
        </row>
        <row r="381">
          <cell r="E381" t="str">
            <v>3Q1980</v>
          </cell>
          <cell r="F381">
            <v>0.18216666666666667</v>
          </cell>
        </row>
        <row r="382">
          <cell r="E382" t="str">
            <v>3Q1980</v>
          </cell>
          <cell r="F382">
            <v>0.18216666666666667</v>
          </cell>
        </row>
        <row r="383">
          <cell r="E383" t="str">
            <v>4Q1980</v>
          </cell>
          <cell r="F383">
            <v>0.11743333333333332</v>
          </cell>
        </row>
        <row r="384">
          <cell r="E384" t="str">
            <v>4Q1980</v>
          </cell>
          <cell r="F384">
            <v>0.11743333333333332</v>
          </cell>
        </row>
        <row r="385">
          <cell r="E385" t="str">
            <v>4Q1980</v>
          </cell>
          <cell r="F385">
            <v>0.11743333333333332</v>
          </cell>
        </row>
        <row r="386">
          <cell r="E386" t="str">
            <v>1Q1981</v>
          </cell>
          <cell r="F386">
            <v>0.14026666666666665</v>
          </cell>
        </row>
        <row r="387">
          <cell r="E387" t="str">
            <v>1Q1981</v>
          </cell>
          <cell r="F387">
            <v>0.14026666666666665</v>
          </cell>
        </row>
        <row r="388">
          <cell r="E388" t="str">
            <v>1Q1981</v>
          </cell>
          <cell r="F388">
            <v>0.14026666666666665</v>
          </cell>
        </row>
        <row r="389">
          <cell r="E389" t="str">
            <v>2Q1981</v>
          </cell>
          <cell r="F389">
            <v>0.1998</v>
          </cell>
        </row>
        <row r="390">
          <cell r="E390" t="str">
            <v>2Q1981</v>
          </cell>
          <cell r="F390">
            <v>0.1998</v>
          </cell>
        </row>
        <row r="391">
          <cell r="E391" t="str">
            <v>2Q1981</v>
          </cell>
          <cell r="F391">
            <v>0.1998</v>
          </cell>
        </row>
        <row r="392">
          <cell r="E392" t="str">
            <v>3Q1981</v>
          </cell>
          <cell r="F392">
            <v>0.1827</v>
          </cell>
        </row>
        <row r="393">
          <cell r="E393" t="str">
            <v>3Q1981</v>
          </cell>
          <cell r="F393">
            <v>0.1827</v>
          </cell>
        </row>
        <row r="394">
          <cell r="E394" t="str">
            <v>3Q1981</v>
          </cell>
          <cell r="F394">
            <v>0.1827</v>
          </cell>
        </row>
        <row r="395">
          <cell r="E395" t="str">
            <v>4Q1981</v>
          </cell>
          <cell r="F395">
            <v>0.20306666666666665</v>
          </cell>
        </row>
        <row r="396">
          <cell r="E396" t="str">
            <v>4Q1981</v>
          </cell>
          <cell r="F396">
            <v>0.20306666666666665</v>
          </cell>
        </row>
        <row r="397">
          <cell r="E397" t="str">
            <v>4Q1981</v>
          </cell>
          <cell r="F397">
            <v>0.20306666666666665</v>
          </cell>
        </row>
        <row r="398">
          <cell r="E398" t="str">
            <v>1Q1982</v>
          </cell>
          <cell r="F398">
            <v>0.18456666666666666</v>
          </cell>
        </row>
        <row r="399">
          <cell r="E399" t="str">
            <v>1Q1982</v>
          </cell>
          <cell r="F399">
            <v>0.18456666666666666</v>
          </cell>
        </row>
        <row r="400">
          <cell r="E400" t="str">
            <v>1Q1982</v>
          </cell>
          <cell r="F400">
            <v>0.18456666666666666</v>
          </cell>
        </row>
        <row r="401">
          <cell r="E401" t="str">
            <v>2Q1982</v>
          </cell>
          <cell r="F401">
            <v>0.1602</v>
          </cell>
        </row>
        <row r="402">
          <cell r="E402" t="str">
            <v>2Q1982</v>
          </cell>
          <cell r="F402">
            <v>0.1602</v>
          </cell>
        </row>
        <row r="403">
          <cell r="E403" t="str">
            <v>2Q1982</v>
          </cell>
          <cell r="F403">
            <v>0.1602</v>
          </cell>
        </row>
        <row r="404">
          <cell r="E404" t="str">
            <v>3Q1982</v>
          </cell>
          <cell r="F404">
            <v>0.165</v>
          </cell>
        </row>
        <row r="405">
          <cell r="E405" t="str">
            <v>3Q1982</v>
          </cell>
          <cell r="F405">
            <v>0.165</v>
          </cell>
        </row>
        <row r="406">
          <cell r="E406" t="str">
            <v>3Q1982</v>
          </cell>
          <cell r="F406">
            <v>0.165</v>
          </cell>
        </row>
        <row r="407">
          <cell r="E407" t="str">
            <v>4Q1982</v>
          </cell>
          <cell r="F407">
            <v>0.15716666666666668</v>
          </cell>
        </row>
        <row r="408">
          <cell r="E408" t="str">
            <v>4Q1982</v>
          </cell>
          <cell r="F408">
            <v>0.15716666666666668</v>
          </cell>
        </row>
        <row r="409">
          <cell r="E409" t="str">
            <v>4Q1982</v>
          </cell>
          <cell r="F409">
            <v>0.15716666666666668</v>
          </cell>
        </row>
        <row r="410">
          <cell r="E410" t="str">
            <v>1Q1983</v>
          </cell>
          <cell r="F410">
            <v>0.12623333333333334</v>
          </cell>
        </row>
        <row r="411">
          <cell r="E411" t="str">
            <v>1Q1983</v>
          </cell>
          <cell r="F411">
            <v>0.12623333333333334</v>
          </cell>
        </row>
        <row r="412">
          <cell r="E412" t="str">
            <v>1Q1983</v>
          </cell>
          <cell r="F412">
            <v>0.12623333333333334</v>
          </cell>
        </row>
        <row r="413">
          <cell r="E413" t="str">
            <v>2Q1983</v>
          </cell>
          <cell r="F413">
            <v>0.11213333333333335</v>
          </cell>
        </row>
        <row r="414">
          <cell r="E414" t="str">
            <v>2Q1983</v>
          </cell>
          <cell r="F414">
            <v>0.11213333333333335</v>
          </cell>
        </row>
        <row r="415">
          <cell r="E415" t="str">
            <v>2Q1983</v>
          </cell>
          <cell r="F415">
            <v>0.11213333333333335</v>
          </cell>
        </row>
        <row r="416">
          <cell r="E416" t="str">
            <v>3Q1983</v>
          </cell>
          <cell r="F416">
            <v>0.105</v>
          </cell>
        </row>
        <row r="417">
          <cell r="E417" t="str">
            <v>3Q1983</v>
          </cell>
          <cell r="F417">
            <v>0.105</v>
          </cell>
        </row>
        <row r="418">
          <cell r="E418" t="str">
            <v>3Q1983</v>
          </cell>
          <cell r="F418">
            <v>0.105</v>
          </cell>
        </row>
        <row r="419">
          <cell r="E419" t="str">
            <v>4Q1983</v>
          </cell>
          <cell r="F419">
            <v>0.1063</v>
          </cell>
        </row>
        <row r="420">
          <cell r="E420" t="str">
            <v>4Q1983</v>
          </cell>
          <cell r="F420">
            <v>0.1063</v>
          </cell>
        </row>
        <row r="421">
          <cell r="E421" t="str">
            <v>4Q1983</v>
          </cell>
          <cell r="F421">
            <v>0.1063</v>
          </cell>
        </row>
        <row r="422">
          <cell r="E422" t="str">
            <v>1Q1984</v>
          </cell>
          <cell r="F422">
            <v>0.11</v>
          </cell>
        </row>
        <row r="423">
          <cell r="E423" t="str">
            <v>1Q1984</v>
          </cell>
          <cell r="F423">
            <v>0.11</v>
          </cell>
        </row>
        <row r="424">
          <cell r="E424" t="str">
            <v>1Q1984</v>
          </cell>
          <cell r="F424">
            <v>0.11</v>
          </cell>
        </row>
        <row r="425">
          <cell r="E425" t="str">
            <v>2Q1984</v>
          </cell>
          <cell r="F425">
            <v>0.11</v>
          </cell>
        </row>
        <row r="426">
          <cell r="E426" t="str">
            <v>2Q1984</v>
          </cell>
          <cell r="F426">
            <v>0.11</v>
          </cell>
        </row>
        <row r="427">
          <cell r="E427" t="str">
            <v>2Q1984</v>
          </cell>
          <cell r="F427">
            <v>0.11</v>
          </cell>
        </row>
        <row r="428">
          <cell r="E428" t="str">
            <v>3Q1984</v>
          </cell>
          <cell r="F428">
            <v>0.11843333333333333</v>
          </cell>
        </row>
        <row r="429">
          <cell r="E429" t="str">
            <v>3Q1984</v>
          </cell>
          <cell r="F429">
            <v>0.11843333333333333</v>
          </cell>
        </row>
        <row r="430">
          <cell r="E430" t="str">
            <v>3Q1984</v>
          </cell>
          <cell r="F430">
            <v>0.11843333333333333</v>
          </cell>
        </row>
        <row r="431">
          <cell r="E431" t="str">
            <v>4Q1984</v>
          </cell>
          <cell r="F431">
            <v>0.12866666666666668</v>
          </cell>
        </row>
        <row r="432">
          <cell r="E432" t="str">
            <v>4Q1984</v>
          </cell>
          <cell r="F432">
            <v>0.12866666666666668</v>
          </cell>
        </row>
        <row r="433">
          <cell r="E433" t="str">
            <v>4Q1984</v>
          </cell>
          <cell r="F433">
            <v>0.12866666666666668</v>
          </cell>
        </row>
        <row r="434">
          <cell r="E434" t="str">
            <v>1Q1985</v>
          </cell>
          <cell r="F434">
            <v>0.1244</v>
          </cell>
        </row>
        <row r="435">
          <cell r="E435" t="str">
            <v>1Q1985</v>
          </cell>
          <cell r="F435">
            <v>0.1244</v>
          </cell>
        </row>
        <row r="436">
          <cell r="E436" t="str">
            <v>1Q1985</v>
          </cell>
          <cell r="F436">
            <v>0.1244</v>
          </cell>
        </row>
        <row r="437">
          <cell r="E437" t="str">
            <v>2Q1985</v>
          </cell>
          <cell r="F437">
            <v>0.10723333333333333</v>
          </cell>
        </row>
        <row r="438">
          <cell r="E438" t="str">
            <v>2Q1985</v>
          </cell>
          <cell r="F438">
            <v>0.10723333333333333</v>
          </cell>
        </row>
        <row r="439">
          <cell r="E439" t="str">
            <v>2Q1985</v>
          </cell>
          <cell r="F439">
            <v>0.10723333333333333</v>
          </cell>
        </row>
        <row r="440">
          <cell r="E440" t="str">
            <v>3Q1985</v>
          </cell>
          <cell r="F440">
            <v>0.10436666666666666</v>
          </cell>
        </row>
        <row r="441">
          <cell r="E441" t="str">
            <v>3Q1985</v>
          </cell>
          <cell r="F441">
            <v>0.10436666666666666</v>
          </cell>
        </row>
        <row r="442">
          <cell r="E442" t="str">
            <v>3Q1985</v>
          </cell>
          <cell r="F442">
            <v>0.10436666666666666</v>
          </cell>
        </row>
        <row r="443">
          <cell r="E443" t="str">
            <v>4Q1985</v>
          </cell>
          <cell r="F443">
            <v>0.09593333333333333</v>
          </cell>
        </row>
        <row r="444">
          <cell r="E444" t="str">
            <v>4Q1985</v>
          </cell>
          <cell r="F444">
            <v>0.09593333333333333</v>
          </cell>
        </row>
        <row r="445">
          <cell r="E445" t="str">
            <v>4Q1985</v>
          </cell>
          <cell r="F445">
            <v>0.09593333333333333</v>
          </cell>
        </row>
        <row r="446">
          <cell r="E446" t="str">
            <v>1Q1986</v>
          </cell>
          <cell r="F446">
            <v>0.095</v>
          </cell>
        </row>
        <row r="447">
          <cell r="E447" t="str">
            <v>1Q1986</v>
          </cell>
          <cell r="F447">
            <v>0.095</v>
          </cell>
        </row>
        <row r="448">
          <cell r="E448" t="str">
            <v>1Q1986</v>
          </cell>
          <cell r="F448">
            <v>0.095</v>
          </cell>
        </row>
        <row r="449">
          <cell r="E449" t="str">
            <v>2Q1986</v>
          </cell>
          <cell r="F449">
            <v>0.095</v>
          </cell>
        </row>
        <row r="450">
          <cell r="E450" t="str">
            <v>2Q1986</v>
          </cell>
          <cell r="F450">
            <v>0.095</v>
          </cell>
        </row>
        <row r="451">
          <cell r="E451" t="str">
            <v>2Q1986</v>
          </cell>
          <cell r="F451">
            <v>0.095</v>
          </cell>
        </row>
        <row r="452">
          <cell r="E452" t="str">
            <v>3Q1986</v>
          </cell>
          <cell r="F452">
            <v>0.08810000000000001</v>
          </cell>
        </row>
        <row r="453">
          <cell r="E453" t="str">
            <v>3Q1986</v>
          </cell>
          <cell r="F453">
            <v>0.08810000000000001</v>
          </cell>
        </row>
        <row r="454">
          <cell r="E454" t="str">
            <v>3Q1986</v>
          </cell>
          <cell r="F454">
            <v>0.08810000000000001</v>
          </cell>
        </row>
        <row r="455">
          <cell r="E455" t="str">
            <v>4Q1986</v>
          </cell>
          <cell r="F455">
            <v>0.08186666666666668</v>
          </cell>
        </row>
        <row r="456">
          <cell r="E456" t="str">
            <v>4Q1986</v>
          </cell>
          <cell r="F456">
            <v>0.08186666666666668</v>
          </cell>
        </row>
        <row r="457">
          <cell r="E457" t="str">
            <v>4Q1986</v>
          </cell>
          <cell r="F457">
            <v>0.08186666666666668</v>
          </cell>
        </row>
        <row r="458">
          <cell r="E458" t="str">
            <v>1Q1987</v>
          </cell>
          <cell r="F458">
            <v>0.075</v>
          </cell>
        </row>
        <row r="459">
          <cell r="E459" t="str">
            <v>1Q1987</v>
          </cell>
          <cell r="F459">
            <v>0.075</v>
          </cell>
        </row>
        <row r="460">
          <cell r="E460" t="str">
            <v>1Q1987</v>
          </cell>
          <cell r="F460">
            <v>0.075</v>
          </cell>
        </row>
        <row r="461">
          <cell r="E461" t="str">
            <v>2Q1987</v>
          </cell>
          <cell r="F461">
            <v>0.075</v>
          </cell>
        </row>
        <row r="462">
          <cell r="E462" t="str">
            <v>2Q1987</v>
          </cell>
          <cell r="F462">
            <v>0.075</v>
          </cell>
        </row>
        <row r="463">
          <cell r="E463" t="str">
            <v>2Q1987</v>
          </cell>
          <cell r="F463">
            <v>0.075</v>
          </cell>
        </row>
        <row r="464">
          <cell r="E464" t="str">
            <v>3Q1987</v>
          </cell>
          <cell r="F464">
            <v>0.07796666666666667</v>
          </cell>
        </row>
        <row r="465">
          <cell r="E465" t="str">
            <v>3Q1987</v>
          </cell>
          <cell r="F465">
            <v>0.07796666666666667</v>
          </cell>
        </row>
        <row r="466">
          <cell r="E466" t="str">
            <v>3Q1987</v>
          </cell>
          <cell r="F466">
            <v>0.07796666666666667</v>
          </cell>
        </row>
        <row r="467">
          <cell r="E467" t="str">
            <v>4Q1987</v>
          </cell>
          <cell r="F467">
            <v>0.0825</v>
          </cell>
        </row>
        <row r="468">
          <cell r="E468" t="str">
            <v>4Q1987</v>
          </cell>
          <cell r="F468">
            <v>0.0825</v>
          </cell>
        </row>
        <row r="469">
          <cell r="E469" t="str">
            <v>4Q1987</v>
          </cell>
          <cell r="F469">
            <v>0.0825</v>
          </cell>
        </row>
        <row r="470">
          <cell r="E470" t="str">
            <v>1Q1988</v>
          </cell>
          <cell r="F470">
            <v>0.08849999999999998</v>
          </cell>
        </row>
        <row r="471">
          <cell r="E471" t="str">
            <v>1Q1988</v>
          </cell>
          <cell r="F471">
            <v>0.08849999999999998</v>
          </cell>
        </row>
        <row r="472">
          <cell r="E472" t="str">
            <v>1Q1988</v>
          </cell>
          <cell r="F472">
            <v>0.08849999999999998</v>
          </cell>
        </row>
        <row r="473">
          <cell r="E473" t="str">
            <v>2Q1988</v>
          </cell>
          <cell r="F473">
            <v>0.0867</v>
          </cell>
        </row>
        <row r="474">
          <cell r="E474" t="str">
            <v>2Q1988</v>
          </cell>
          <cell r="F474">
            <v>0.0867</v>
          </cell>
        </row>
        <row r="475">
          <cell r="E475" t="str">
            <v>2Q1988</v>
          </cell>
          <cell r="F475">
            <v>0.0867</v>
          </cell>
        </row>
        <row r="476">
          <cell r="E476" t="str">
            <v>3Q1988</v>
          </cell>
          <cell r="F476">
            <v>0.08613333333333334</v>
          </cell>
        </row>
        <row r="477">
          <cell r="E477" t="str">
            <v>3Q1988</v>
          </cell>
          <cell r="F477">
            <v>0.08613333333333334</v>
          </cell>
        </row>
        <row r="478">
          <cell r="E478" t="str">
            <v>3Q1988</v>
          </cell>
          <cell r="F478">
            <v>0.08613333333333334</v>
          </cell>
        </row>
        <row r="479">
          <cell r="E479" t="str">
            <v>4Q1988</v>
          </cell>
          <cell r="F479">
            <v>0.09376666666666666</v>
          </cell>
        </row>
        <row r="480">
          <cell r="E480" t="str">
            <v>4Q1988</v>
          </cell>
          <cell r="F480">
            <v>0.09376666666666666</v>
          </cell>
        </row>
        <row r="481">
          <cell r="E481" t="str">
            <v>4Q1988</v>
          </cell>
          <cell r="F481">
            <v>0.09376666666666666</v>
          </cell>
        </row>
        <row r="482">
          <cell r="E482" t="str">
            <v>1Q1989</v>
          </cell>
          <cell r="F482">
            <v>0.10016666666666667</v>
          </cell>
        </row>
        <row r="483">
          <cell r="E483" t="str">
            <v>1Q1989</v>
          </cell>
          <cell r="F483">
            <v>0.10016666666666667</v>
          </cell>
        </row>
        <row r="484">
          <cell r="E484" t="str">
            <v>1Q1989</v>
          </cell>
          <cell r="F484">
            <v>0.10016666666666667</v>
          </cell>
        </row>
        <row r="485">
          <cell r="E485" t="str">
            <v>2Q1989</v>
          </cell>
          <cell r="F485">
            <v>0.10643333333333332</v>
          </cell>
        </row>
        <row r="486">
          <cell r="E486" t="str">
            <v>2Q1989</v>
          </cell>
          <cell r="F486">
            <v>0.10643333333333332</v>
          </cell>
        </row>
        <row r="487">
          <cell r="E487" t="str">
            <v>2Q1989</v>
          </cell>
          <cell r="F487">
            <v>0.10643333333333332</v>
          </cell>
        </row>
        <row r="488">
          <cell r="E488" t="str">
            <v>3Q1989</v>
          </cell>
          <cell r="F488">
            <v>0.115</v>
          </cell>
        </row>
        <row r="489">
          <cell r="E489" t="str">
            <v>3Q1989</v>
          </cell>
          <cell r="F489">
            <v>0.115</v>
          </cell>
        </row>
        <row r="490">
          <cell r="E490" t="str">
            <v>3Q1989</v>
          </cell>
          <cell r="F490">
            <v>0.115</v>
          </cell>
        </row>
        <row r="491">
          <cell r="E491" t="str">
            <v>4Q1989</v>
          </cell>
          <cell r="F491">
            <v>0.1085</v>
          </cell>
        </row>
        <row r="492">
          <cell r="E492" t="str">
            <v>4Q1989</v>
          </cell>
          <cell r="F492">
            <v>0.1085</v>
          </cell>
        </row>
        <row r="493">
          <cell r="E493" t="str">
            <v>4Q1989</v>
          </cell>
          <cell r="F493">
            <v>0.1085</v>
          </cell>
        </row>
        <row r="494">
          <cell r="E494" t="str">
            <v>1Q1990</v>
          </cell>
          <cell r="F494">
            <v>0.105</v>
          </cell>
        </row>
        <row r="495">
          <cell r="E495" t="str">
            <v>1Q1990</v>
          </cell>
          <cell r="F495">
            <v>0.105</v>
          </cell>
        </row>
        <row r="496">
          <cell r="E496" t="str">
            <v>1Q1990</v>
          </cell>
          <cell r="F496">
            <v>0.105</v>
          </cell>
        </row>
        <row r="497">
          <cell r="E497" t="str">
            <v>2Q1990</v>
          </cell>
          <cell r="F497">
            <v>0.10203333333333335</v>
          </cell>
        </row>
        <row r="498">
          <cell r="E498" t="str">
            <v>2Q1990</v>
          </cell>
          <cell r="F498">
            <v>0.10203333333333335</v>
          </cell>
        </row>
        <row r="499">
          <cell r="E499" t="str">
            <v>2Q1990</v>
          </cell>
          <cell r="F499">
            <v>0.10203333333333335</v>
          </cell>
        </row>
        <row r="500">
          <cell r="E500" t="str">
            <v>3Q1990</v>
          </cell>
          <cell r="F500">
            <v>0.1</v>
          </cell>
        </row>
        <row r="501">
          <cell r="E501" t="str">
            <v>3Q1990</v>
          </cell>
          <cell r="F501">
            <v>0.1</v>
          </cell>
        </row>
        <row r="502">
          <cell r="E502" t="str">
            <v>3Q1990</v>
          </cell>
          <cell r="F502">
            <v>0.1</v>
          </cell>
        </row>
        <row r="503">
          <cell r="E503" t="str">
            <v>4Q1990</v>
          </cell>
          <cell r="F503">
            <v>0.1</v>
          </cell>
        </row>
        <row r="504">
          <cell r="E504" t="str">
            <v>4Q1990</v>
          </cell>
          <cell r="F504">
            <v>0.1</v>
          </cell>
        </row>
        <row r="505">
          <cell r="E505" t="str">
            <v>4Q1990</v>
          </cell>
          <cell r="F505">
            <v>0.1</v>
          </cell>
        </row>
        <row r="506">
          <cell r="E506" t="str">
            <v>1Q1991</v>
          </cell>
          <cell r="F506">
            <v>0.1</v>
          </cell>
        </row>
        <row r="507">
          <cell r="E507" t="str">
            <v>1Q1991</v>
          </cell>
          <cell r="F507">
            <v>0.1</v>
          </cell>
        </row>
        <row r="508">
          <cell r="E508" t="str">
            <v>1Q1991</v>
          </cell>
          <cell r="F508">
            <v>0.1</v>
          </cell>
        </row>
        <row r="509">
          <cell r="E509" t="str">
            <v>2Q1991</v>
          </cell>
          <cell r="F509">
            <v>0.09523333333333334</v>
          </cell>
        </row>
        <row r="510">
          <cell r="E510" t="str">
            <v>2Q1991</v>
          </cell>
          <cell r="F510">
            <v>0.09523333333333334</v>
          </cell>
        </row>
        <row r="511">
          <cell r="E511" t="str">
            <v>2Q1991</v>
          </cell>
          <cell r="F511">
            <v>0.09523333333333334</v>
          </cell>
        </row>
        <row r="512">
          <cell r="E512" t="str">
            <v>3Q1991</v>
          </cell>
          <cell r="F512">
            <v>0.08833333333333333</v>
          </cell>
        </row>
        <row r="513">
          <cell r="E513" t="str">
            <v>3Q1991</v>
          </cell>
          <cell r="F513">
            <v>0.08833333333333333</v>
          </cell>
        </row>
        <row r="514">
          <cell r="E514" t="str">
            <v>3Q1991</v>
          </cell>
          <cell r="F514">
            <v>0.08833333333333333</v>
          </cell>
        </row>
        <row r="515">
          <cell r="E515" t="str">
            <v>4Q1991</v>
          </cell>
          <cell r="F515">
            <v>0.085</v>
          </cell>
        </row>
        <row r="516">
          <cell r="E516" t="str">
            <v>4Q1991</v>
          </cell>
          <cell r="F516">
            <v>0.085</v>
          </cell>
        </row>
        <row r="517">
          <cell r="E517" t="str">
            <v>4Q1991</v>
          </cell>
          <cell r="F517">
            <v>0.085</v>
          </cell>
        </row>
        <row r="518">
          <cell r="E518" t="str">
            <v>1Q1992</v>
          </cell>
          <cell r="F518">
            <v>0.07926666666666667</v>
          </cell>
        </row>
        <row r="519">
          <cell r="E519" t="str">
            <v>1Q1992</v>
          </cell>
          <cell r="F519">
            <v>0.07926666666666667</v>
          </cell>
        </row>
        <row r="520">
          <cell r="E520" t="str">
            <v>1Q1992</v>
          </cell>
          <cell r="F520">
            <v>0.07926666666666667</v>
          </cell>
        </row>
        <row r="521">
          <cell r="E521" t="str">
            <v>2Q1992</v>
          </cell>
          <cell r="F521">
            <v>0.06736666666666667</v>
          </cell>
        </row>
        <row r="522">
          <cell r="E522" t="str">
            <v>2Q1992</v>
          </cell>
          <cell r="F522">
            <v>0.06736666666666667</v>
          </cell>
        </row>
        <row r="523">
          <cell r="E523" t="str">
            <v>2Q1992</v>
          </cell>
          <cell r="F523">
            <v>0.06736666666666667</v>
          </cell>
        </row>
        <row r="524">
          <cell r="E524" t="str">
            <v>3Q1992</v>
          </cell>
          <cell r="F524">
            <v>0.065</v>
          </cell>
        </row>
        <row r="525">
          <cell r="E525" t="str">
            <v>3Q1992</v>
          </cell>
          <cell r="F525">
            <v>0.065</v>
          </cell>
        </row>
        <row r="526">
          <cell r="E526" t="str">
            <v>3Q1992</v>
          </cell>
          <cell r="F526">
            <v>0.065</v>
          </cell>
        </row>
        <row r="527">
          <cell r="E527" t="str">
            <v>4Q1992</v>
          </cell>
          <cell r="F527">
            <v>0.061733333333333335</v>
          </cell>
        </row>
        <row r="528">
          <cell r="E528" t="str">
            <v>4Q1992</v>
          </cell>
          <cell r="F528">
            <v>0.061733333333333335</v>
          </cell>
        </row>
        <row r="529">
          <cell r="E529" t="str">
            <v>4Q1992</v>
          </cell>
          <cell r="F529">
            <v>0.061733333333333335</v>
          </cell>
        </row>
        <row r="530">
          <cell r="E530" t="str">
            <v>1Q1993</v>
          </cell>
          <cell r="F530">
            <v>0.06</v>
          </cell>
        </row>
        <row r="531">
          <cell r="E531" t="str">
            <v>1Q1993</v>
          </cell>
          <cell r="F531">
            <v>0.06</v>
          </cell>
        </row>
        <row r="532">
          <cell r="E532" t="str">
            <v>1Q1993</v>
          </cell>
          <cell r="F532">
            <v>0.06</v>
          </cell>
        </row>
        <row r="533">
          <cell r="E533" t="str">
            <v>2Q1993</v>
          </cell>
          <cell r="F533">
            <v>0.06</v>
          </cell>
        </row>
        <row r="534">
          <cell r="E534" t="str">
            <v>2Q1993</v>
          </cell>
          <cell r="F534">
            <v>0.06</v>
          </cell>
        </row>
        <row r="535">
          <cell r="E535" t="str">
            <v>2Q1993</v>
          </cell>
          <cell r="F535">
            <v>0.06</v>
          </cell>
        </row>
        <row r="536">
          <cell r="E536" t="str">
            <v>3Q1993</v>
          </cell>
          <cell r="F536">
            <v>0.06</v>
          </cell>
        </row>
        <row r="537">
          <cell r="E537" t="str">
            <v>3Q1993</v>
          </cell>
          <cell r="F537">
            <v>0.06</v>
          </cell>
        </row>
        <row r="538">
          <cell r="E538" t="str">
            <v>3Q1993</v>
          </cell>
          <cell r="F538">
            <v>0.06</v>
          </cell>
        </row>
        <row r="539">
          <cell r="E539" t="str">
            <v>4Q1993</v>
          </cell>
          <cell r="F539">
            <v>0.06</v>
          </cell>
        </row>
        <row r="540">
          <cell r="E540" t="str">
            <v>4Q1993</v>
          </cell>
          <cell r="F540">
            <v>0.06</v>
          </cell>
        </row>
        <row r="541">
          <cell r="E541" t="str">
            <v>4Q1993</v>
          </cell>
          <cell r="F541">
            <v>0.06</v>
          </cell>
        </row>
        <row r="542">
          <cell r="E542" t="str">
            <v>1Q1994</v>
          </cell>
          <cell r="F542">
            <v>0.06</v>
          </cell>
        </row>
        <row r="543">
          <cell r="E543" t="str">
            <v>1Q1994</v>
          </cell>
          <cell r="F543">
            <v>0.06</v>
          </cell>
        </row>
        <row r="544">
          <cell r="E544" t="str">
            <v>1Q1994</v>
          </cell>
          <cell r="F544">
            <v>0.06</v>
          </cell>
        </row>
        <row r="545">
          <cell r="E545" t="str">
            <v>2Q1994</v>
          </cell>
          <cell r="F545">
            <v>0.06</v>
          </cell>
        </row>
        <row r="546">
          <cell r="E546" t="str">
            <v>2Q1994</v>
          </cell>
          <cell r="F546">
            <v>0.06</v>
          </cell>
        </row>
        <row r="547">
          <cell r="E547" t="str">
            <v>2Q1994</v>
          </cell>
          <cell r="F547">
            <v>0.06</v>
          </cell>
        </row>
        <row r="548">
          <cell r="E548" t="str">
            <v>3Q1994</v>
          </cell>
          <cell r="F548">
            <v>0.065</v>
          </cell>
        </row>
        <row r="549">
          <cell r="E549" t="str">
            <v>3Q1994</v>
          </cell>
          <cell r="F549">
            <v>0.065</v>
          </cell>
        </row>
        <row r="550">
          <cell r="E550" t="str">
            <v>3Q1994</v>
          </cell>
          <cell r="F550">
            <v>0.065</v>
          </cell>
        </row>
        <row r="551">
          <cell r="E551" t="str">
            <v>4Q1994</v>
          </cell>
          <cell r="F551">
            <v>0.07336666666666666</v>
          </cell>
        </row>
        <row r="552">
          <cell r="E552" t="str">
            <v>4Q1994</v>
          </cell>
          <cell r="F552">
            <v>0.07336666666666666</v>
          </cell>
        </row>
        <row r="553">
          <cell r="E553" t="str">
            <v>4Q1994</v>
          </cell>
          <cell r="F553">
            <v>0.07336666666666666</v>
          </cell>
        </row>
        <row r="554">
          <cell r="E554" t="str">
            <v>1Q1995</v>
          </cell>
          <cell r="F554">
            <v>0.07883333333333332</v>
          </cell>
        </row>
        <row r="555">
          <cell r="E555" t="str">
            <v>1Q1995</v>
          </cell>
          <cell r="F555">
            <v>0.07883333333333332</v>
          </cell>
        </row>
        <row r="556">
          <cell r="E556" t="str">
            <v>1Q1995</v>
          </cell>
          <cell r="F556">
            <v>0.07883333333333332</v>
          </cell>
        </row>
        <row r="557">
          <cell r="E557" t="str">
            <v>2Q1995</v>
          </cell>
          <cell r="F557">
            <v>0.08666666666666667</v>
          </cell>
        </row>
        <row r="558">
          <cell r="E558" t="str">
            <v>2Q1995</v>
          </cell>
          <cell r="F558">
            <v>0.08666666666666667</v>
          </cell>
        </row>
        <row r="559">
          <cell r="E559" t="str">
            <v>2Q1995</v>
          </cell>
          <cell r="F559">
            <v>0.08666666666666667</v>
          </cell>
        </row>
        <row r="560">
          <cell r="E560" t="str">
            <v>3Q1995</v>
          </cell>
          <cell r="F560">
            <v>0.09</v>
          </cell>
        </row>
        <row r="561">
          <cell r="E561" t="str">
            <v>3Q1995</v>
          </cell>
          <cell r="F561">
            <v>0.09</v>
          </cell>
        </row>
        <row r="562">
          <cell r="E562" t="str">
            <v>3Q1995</v>
          </cell>
          <cell r="F562">
            <v>0.09</v>
          </cell>
        </row>
        <row r="563">
          <cell r="E563" t="str">
            <v>4Q1995</v>
          </cell>
          <cell r="F563">
            <v>0.08849999999999998</v>
          </cell>
        </row>
        <row r="564">
          <cell r="E564" t="str">
            <v>4Q1995</v>
          </cell>
          <cell r="F564">
            <v>0.08849999999999998</v>
          </cell>
        </row>
        <row r="565">
          <cell r="E565" t="str">
            <v>4Q1995</v>
          </cell>
          <cell r="F565">
            <v>0.08849999999999998</v>
          </cell>
        </row>
        <row r="566">
          <cell r="E566" t="str">
            <v>1Q1996</v>
          </cell>
          <cell r="F566">
            <v>0.0875</v>
          </cell>
        </row>
        <row r="567">
          <cell r="E567" t="str">
            <v>1Q1996</v>
          </cell>
          <cell r="F567">
            <v>0.0875</v>
          </cell>
        </row>
        <row r="568">
          <cell r="E568" t="str">
            <v>1Q1996</v>
          </cell>
          <cell r="F568">
            <v>0.0875</v>
          </cell>
        </row>
        <row r="569">
          <cell r="E569" t="str">
            <v>2Q1996</v>
          </cell>
          <cell r="F569">
            <v>0.08466666666666667</v>
          </cell>
        </row>
        <row r="570">
          <cell r="E570" t="str">
            <v>2Q1996</v>
          </cell>
          <cell r="F570">
            <v>0.08466666666666667</v>
          </cell>
        </row>
        <row r="571">
          <cell r="E571" t="str">
            <v>2Q1996</v>
          </cell>
          <cell r="F571">
            <v>0.08466666666666667</v>
          </cell>
        </row>
        <row r="572">
          <cell r="E572" t="str">
            <v>3Q1996</v>
          </cell>
          <cell r="F572">
            <v>0.0825</v>
          </cell>
        </row>
        <row r="573">
          <cell r="E573" t="str">
            <v>3Q1996</v>
          </cell>
          <cell r="F573">
            <v>0.0825</v>
          </cell>
        </row>
        <row r="574">
          <cell r="E574" t="str">
            <v>3Q1996</v>
          </cell>
          <cell r="F574">
            <v>0.0825</v>
          </cell>
        </row>
        <row r="575">
          <cell r="E575" t="str">
            <v>4Q1996</v>
          </cell>
          <cell r="F575">
            <v>0.0825</v>
          </cell>
        </row>
        <row r="576">
          <cell r="E576" t="str">
            <v>4Q1996</v>
          </cell>
          <cell r="F576">
            <v>0.0825</v>
          </cell>
        </row>
        <row r="577">
          <cell r="E577" t="str">
            <v>4Q1996</v>
          </cell>
          <cell r="F577">
            <v>0.0825</v>
          </cell>
        </row>
        <row r="578">
          <cell r="E578" t="str">
            <v>1Q1997</v>
          </cell>
          <cell r="F578">
            <v>0.0825</v>
          </cell>
        </row>
        <row r="579">
          <cell r="E579" t="str">
            <v>1Q1997</v>
          </cell>
          <cell r="F579">
            <v>0.0825</v>
          </cell>
        </row>
        <row r="580">
          <cell r="E580" t="str">
            <v>1Q1997</v>
          </cell>
          <cell r="F580">
            <v>0.0825</v>
          </cell>
        </row>
        <row r="581">
          <cell r="E581" t="str">
            <v>2Q1997</v>
          </cell>
          <cell r="F581">
            <v>0.0825</v>
          </cell>
        </row>
        <row r="582">
          <cell r="E582" t="str">
            <v>2Q1997</v>
          </cell>
          <cell r="F582">
            <v>0.0825</v>
          </cell>
        </row>
        <row r="583">
          <cell r="E583" t="str">
            <v>2Q1997</v>
          </cell>
          <cell r="F583">
            <v>0.0825</v>
          </cell>
        </row>
        <row r="584">
          <cell r="E584" t="str">
            <v>3Q1997</v>
          </cell>
          <cell r="F584">
            <v>0.08433333333333333</v>
          </cell>
        </row>
        <row r="585">
          <cell r="E585" t="str">
            <v>3Q1997</v>
          </cell>
          <cell r="F585">
            <v>0.08433333333333333</v>
          </cell>
        </row>
        <row r="586">
          <cell r="E586" t="str">
            <v>3Q1997</v>
          </cell>
          <cell r="F586">
            <v>0.08433333333333333</v>
          </cell>
        </row>
        <row r="587">
          <cell r="E587" t="str">
            <v>4Q1997</v>
          </cell>
          <cell r="F587">
            <v>0.085</v>
          </cell>
        </row>
        <row r="588">
          <cell r="E588" t="str">
            <v>4Q1997</v>
          </cell>
          <cell r="F588">
            <v>0.085</v>
          </cell>
        </row>
        <row r="589">
          <cell r="E589" t="str">
            <v>4Q1997</v>
          </cell>
          <cell r="F589">
            <v>0.085</v>
          </cell>
        </row>
        <row r="590">
          <cell r="E590" t="str">
            <v>1Q1998</v>
          </cell>
          <cell r="F590">
            <v>0.085</v>
          </cell>
        </row>
        <row r="591">
          <cell r="E591" t="str">
            <v>1Q1998</v>
          </cell>
          <cell r="F591">
            <v>0.085</v>
          </cell>
        </row>
        <row r="592">
          <cell r="E592" t="str">
            <v>1Q1998</v>
          </cell>
          <cell r="F592">
            <v>0.085</v>
          </cell>
        </row>
        <row r="593">
          <cell r="E593" t="str">
            <v>2Q1998</v>
          </cell>
          <cell r="F593">
            <v>0.085</v>
          </cell>
        </row>
        <row r="594">
          <cell r="E594" t="str">
            <v>2Q1998</v>
          </cell>
          <cell r="F594">
            <v>0.085</v>
          </cell>
        </row>
        <row r="595">
          <cell r="E595" t="str">
            <v>2Q1998</v>
          </cell>
          <cell r="F595">
            <v>0.085</v>
          </cell>
        </row>
        <row r="596">
          <cell r="E596" t="str">
            <v>3Q1998</v>
          </cell>
          <cell r="F596">
            <v>0.085</v>
          </cell>
        </row>
        <row r="597">
          <cell r="E597" t="str">
            <v>3Q1998</v>
          </cell>
          <cell r="F597">
            <v>0.085</v>
          </cell>
        </row>
        <row r="598">
          <cell r="E598" t="str">
            <v>3Q1998</v>
          </cell>
          <cell r="F598">
            <v>0.085</v>
          </cell>
        </row>
        <row r="599">
          <cell r="E599" t="str">
            <v>4Q1998</v>
          </cell>
          <cell r="F599">
            <v>0.085</v>
          </cell>
        </row>
        <row r="600">
          <cell r="E600" t="str">
            <v>4Q1998</v>
          </cell>
          <cell r="F600">
            <v>0.085</v>
          </cell>
        </row>
        <row r="601">
          <cell r="E601" t="str">
            <v>4Q1998</v>
          </cell>
          <cell r="F601">
            <v>0.085</v>
          </cell>
        </row>
        <row r="602">
          <cell r="E602" t="str">
            <v>1Q1999</v>
          </cell>
          <cell r="F602">
            <v>0.08166666666666667</v>
          </cell>
        </row>
        <row r="603">
          <cell r="E603" t="str">
            <v>1Q1999</v>
          </cell>
          <cell r="F603">
            <v>0.08166666666666667</v>
          </cell>
        </row>
        <row r="604">
          <cell r="E604" t="str">
            <v>1Q1999</v>
          </cell>
          <cell r="F604">
            <v>0.08166666666666667</v>
          </cell>
        </row>
        <row r="605">
          <cell r="E605" t="str">
            <v>2Q1999</v>
          </cell>
          <cell r="F605">
            <v>0.0775</v>
          </cell>
        </row>
        <row r="606">
          <cell r="E606" t="str">
            <v>2Q1999</v>
          </cell>
          <cell r="F606">
            <v>0.0775</v>
          </cell>
        </row>
        <row r="607">
          <cell r="E607" t="str">
            <v>2Q1999</v>
          </cell>
          <cell r="F607">
            <v>0.0775</v>
          </cell>
        </row>
        <row r="608">
          <cell r="E608" t="str">
            <v>3Q1999</v>
          </cell>
          <cell r="F608">
            <v>0.0775</v>
          </cell>
        </row>
        <row r="609">
          <cell r="E609" t="str">
            <v>3Q1999</v>
          </cell>
          <cell r="F609">
            <v>0.0775</v>
          </cell>
        </row>
        <row r="610">
          <cell r="E610" t="str">
            <v>3Q1999</v>
          </cell>
          <cell r="F610">
            <v>0.0775</v>
          </cell>
        </row>
        <row r="611">
          <cell r="E611" t="str">
            <v>4Q1999</v>
          </cell>
          <cell r="F611">
            <v>0.07936666666666667</v>
          </cell>
        </row>
        <row r="612">
          <cell r="E612" t="str">
            <v>4Q1999</v>
          </cell>
          <cell r="F612">
            <v>0.07936666666666667</v>
          </cell>
        </row>
        <row r="613">
          <cell r="E613" t="str">
            <v>4Q1999</v>
          </cell>
          <cell r="F613">
            <v>0.07936666666666667</v>
          </cell>
        </row>
        <row r="614">
          <cell r="E614" t="str">
            <v>1Q2000</v>
          </cell>
          <cell r="F614">
            <v>0.0829</v>
          </cell>
        </row>
        <row r="615">
          <cell r="E615" t="str">
            <v>1Q2000</v>
          </cell>
          <cell r="F615">
            <v>0.0829</v>
          </cell>
        </row>
        <row r="616">
          <cell r="E616" t="str">
            <v>1Q2000</v>
          </cell>
          <cell r="F616">
            <v>0.0829</v>
          </cell>
        </row>
        <row r="617">
          <cell r="E617" t="str">
            <v>2Q2000</v>
          </cell>
          <cell r="F617">
            <v>0.08576666666666667</v>
          </cell>
        </row>
        <row r="618">
          <cell r="E618" t="str">
            <v>2Q2000</v>
          </cell>
          <cell r="F618">
            <v>0.08576666666666667</v>
          </cell>
        </row>
        <row r="619">
          <cell r="E619" t="str">
            <v>2Q2000</v>
          </cell>
          <cell r="F619">
            <v>0.08576666666666667</v>
          </cell>
        </row>
        <row r="620">
          <cell r="E620" t="str">
            <v>3Q2000</v>
          </cell>
          <cell r="F620">
            <v>0.09023333333333333</v>
          </cell>
        </row>
        <row r="621">
          <cell r="E621" t="str">
            <v>3Q2000</v>
          </cell>
          <cell r="F621">
            <v>0.09023333333333333</v>
          </cell>
        </row>
        <row r="622">
          <cell r="E622" t="str">
            <v>3Q2000</v>
          </cell>
          <cell r="F622">
            <v>0.09023333333333333</v>
          </cell>
        </row>
        <row r="623">
          <cell r="E623" t="str">
            <v>4Q2000</v>
          </cell>
          <cell r="F623">
            <v>0.095</v>
          </cell>
        </row>
        <row r="624">
          <cell r="E624" t="str">
            <v>4Q2000</v>
          </cell>
          <cell r="F624">
            <v>0.095</v>
          </cell>
        </row>
        <row r="625">
          <cell r="E625" t="str">
            <v>4Q2000</v>
          </cell>
          <cell r="F625">
            <v>0.095</v>
          </cell>
        </row>
        <row r="626">
          <cell r="E626" t="str">
            <v>1Q2001</v>
          </cell>
          <cell r="F626">
            <v>0.095</v>
          </cell>
        </row>
        <row r="627">
          <cell r="E627" t="str">
            <v>1Q2001</v>
          </cell>
          <cell r="F627">
            <v>0.095</v>
          </cell>
        </row>
        <row r="628">
          <cell r="E628" t="str">
            <v>1Q2001</v>
          </cell>
          <cell r="F628">
            <v>0.095</v>
          </cell>
        </row>
        <row r="629">
          <cell r="E629" t="str">
            <v>2Q2001</v>
          </cell>
          <cell r="F629">
            <v>0.09016666666666667</v>
          </cell>
        </row>
        <row r="630">
          <cell r="E630" t="str">
            <v>2Q2001</v>
          </cell>
          <cell r="F630">
            <v>0.09016666666666667</v>
          </cell>
        </row>
        <row r="631">
          <cell r="E631" t="str">
            <v>2Q2001</v>
          </cell>
          <cell r="F631">
            <v>0.09016666666666667</v>
          </cell>
        </row>
        <row r="632">
          <cell r="E632" t="str">
            <v>3Q2001</v>
          </cell>
          <cell r="F632">
            <v>0.07786666666666668</v>
          </cell>
        </row>
        <row r="633">
          <cell r="E633" t="str">
            <v>3Q2001</v>
          </cell>
          <cell r="F633">
            <v>0.07786666666666668</v>
          </cell>
        </row>
        <row r="634">
          <cell r="E634" t="str">
            <v>3Q2001</v>
          </cell>
          <cell r="F634">
            <v>0.07786666666666668</v>
          </cell>
        </row>
        <row r="635">
          <cell r="E635" t="str">
            <v>4Q2001</v>
          </cell>
          <cell r="F635">
            <v>0.068</v>
          </cell>
        </row>
        <row r="636">
          <cell r="E636" t="str">
            <v>4Q2001</v>
          </cell>
          <cell r="F636">
            <v>0.068</v>
          </cell>
        </row>
        <row r="637">
          <cell r="E637" t="str">
            <v>4Q2001</v>
          </cell>
          <cell r="F637">
            <v>0.068</v>
          </cell>
        </row>
        <row r="638">
          <cell r="E638" t="str">
            <v>1Q2002</v>
          </cell>
          <cell r="F638">
            <v>0.05636666666666667</v>
          </cell>
        </row>
        <row r="639">
          <cell r="E639" t="str">
            <v>1Q2002</v>
          </cell>
          <cell r="F639">
            <v>0.05636666666666667</v>
          </cell>
        </row>
        <row r="640">
          <cell r="E640" t="str">
            <v>1Q2002</v>
          </cell>
          <cell r="F640">
            <v>0.05636666666666667</v>
          </cell>
        </row>
        <row r="641">
          <cell r="E641" t="str">
            <v>2Q2002</v>
          </cell>
          <cell r="F641">
            <v>0.0478</v>
          </cell>
        </row>
        <row r="642">
          <cell r="E642" t="str">
            <v>2Q2002</v>
          </cell>
          <cell r="F642">
            <v>0.0478</v>
          </cell>
        </row>
        <row r="643">
          <cell r="E643" t="str">
            <v>2Q2002</v>
          </cell>
          <cell r="F643">
            <v>0.0478</v>
          </cell>
        </row>
        <row r="644">
          <cell r="E644" t="str">
            <v>3Q2002</v>
          </cell>
          <cell r="F644">
            <v>0.04750000000000001</v>
          </cell>
        </row>
        <row r="645">
          <cell r="E645" t="str">
            <v>3Q2002</v>
          </cell>
          <cell r="F645">
            <v>0.04750000000000001</v>
          </cell>
        </row>
        <row r="646">
          <cell r="E646" t="str">
            <v>3Q2002</v>
          </cell>
          <cell r="F646">
            <v>0.04750000000000001</v>
          </cell>
        </row>
        <row r="647">
          <cell r="E647" t="str">
            <v>4Q2002</v>
          </cell>
          <cell r="F647">
            <v>0.04750000000000001</v>
          </cell>
        </row>
        <row r="648">
          <cell r="E648" t="str">
            <v>4Q2002</v>
          </cell>
          <cell r="F648">
            <v>0.04750000000000001</v>
          </cell>
        </row>
        <row r="649">
          <cell r="E649" t="str">
            <v>4Q2002</v>
          </cell>
          <cell r="F649">
            <v>0.04750000000000001</v>
          </cell>
        </row>
        <row r="650">
          <cell r="E650" t="str">
            <v>1Q2003</v>
          </cell>
          <cell r="F650">
            <v>0.04616666666666667</v>
          </cell>
        </row>
        <row r="651">
          <cell r="E651" t="str">
            <v>1Q2003</v>
          </cell>
          <cell r="F651">
            <v>0.04616666666666667</v>
          </cell>
        </row>
        <row r="652">
          <cell r="E652" t="str">
            <v>1Q2003</v>
          </cell>
          <cell r="F652">
            <v>0.04616666666666667</v>
          </cell>
        </row>
        <row r="653">
          <cell r="E653" t="str">
            <v>2Q2003</v>
          </cell>
          <cell r="F653">
            <v>0.0425</v>
          </cell>
        </row>
        <row r="654">
          <cell r="E654" t="str">
            <v>2Q2003</v>
          </cell>
          <cell r="F654">
            <v>0.0425</v>
          </cell>
        </row>
        <row r="655">
          <cell r="E655" t="str">
            <v>2Q2003</v>
          </cell>
          <cell r="F655">
            <v>0.0425</v>
          </cell>
        </row>
        <row r="656">
          <cell r="E656" t="str">
            <v>3Q2003</v>
          </cell>
          <cell r="F656">
            <v>0.0425</v>
          </cell>
        </row>
        <row r="657">
          <cell r="E657" t="str">
            <v>3Q2003</v>
          </cell>
          <cell r="F657">
            <v>0.0425</v>
          </cell>
        </row>
        <row r="658">
          <cell r="E658" t="str">
            <v>3Q2003</v>
          </cell>
          <cell r="F658">
            <v>0.0425</v>
          </cell>
        </row>
        <row r="659">
          <cell r="E659" t="str">
            <v>4Q2003</v>
          </cell>
          <cell r="F659">
            <v>0.04073333333333334</v>
          </cell>
        </row>
        <row r="660">
          <cell r="E660" t="str">
            <v>4Q2003</v>
          </cell>
          <cell r="F660">
            <v>0.04073333333333334</v>
          </cell>
        </row>
        <row r="661">
          <cell r="E661" t="str">
            <v>4Q2003</v>
          </cell>
          <cell r="F661">
            <v>0.04073333333333334</v>
          </cell>
        </row>
        <row r="662">
          <cell r="E662" t="str">
            <v>1Q2004</v>
          </cell>
          <cell r="F662">
            <v>0.04</v>
          </cell>
        </row>
        <row r="663">
          <cell r="E663" t="str">
            <v>1Q2004</v>
          </cell>
          <cell r="F663">
            <v>0.04</v>
          </cell>
        </row>
        <row r="664">
          <cell r="E664" t="str">
            <v>1Q2004</v>
          </cell>
          <cell r="F664">
            <v>0.04</v>
          </cell>
        </row>
        <row r="665">
          <cell r="E665" t="str">
            <v>2Q2004</v>
          </cell>
          <cell r="F665">
            <v>0.04</v>
          </cell>
        </row>
        <row r="666">
          <cell r="E666" t="str">
            <v>2Q2004</v>
          </cell>
          <cell r="F666">
            <v>0.04</v>
          </cell>
        </row>
        <row r="667">
          <cell r="E667" t="str">
            <v>2Q2004</v>
          </cell>
          <cell r="F667">
            <v>0.04</v>
          </cell>
        </row>
        <row r="668">
          <cell r="E668" t="str">
            <v>3Q2004</v>
          </cell>
          <cell r="F668">
            <v>0.04</v>
          </cell>
        </row>
        <row r="669">
          <cell r="E669" t="str">
            <v>3Q2004</v>
          </cell>
          <cell r="F669">
            <v>0.04</v>
          </cell>
        </row>
        <row r="670">
          <cell r="E670" t="str">
            <v>3Q2004</v>
          </cell>
          <cell r="F670">
            <v>0.04</v>
          </cell>
        </row>
        <row r="671">
          <cell r="E671" t="str">
            <v>4Q2004</v>
          </cell>
          <cell r="F671">
            <v>0.042300000000000004</v>
          </cell>
        </row>
        <row r="672">
          <cell r="E672" t="str">
            <v>4Q2004</v>
          </cell>
          <cell r="F672">
            <v>0.042300000000000004</v>
          </cell>
        </row>
        <row r="673">
          <cell r="E673" t="str">
            <v>4Q2004</v>
          </cell>
          <cell r="F673">
            <v>0.042300000000000004</v>
          </cell>
        </row>
        <row r="674">
          <cell r="E674" t="str">
            <v>1Q2005</v>
          </cell>
          <cell r="F674">
            <v>0.04753333333333334</v>
          </cell>
        </row>
        <row r="675">
          <cell r="E675" t="str">
            <v>1Q2005</v>
          </cell>
          <cell r="F675">
            <v>0.04753333333333334</v>
          </cell>
        </row>
        <row r="676">
          <cell r="E676" t="str">
            <v>1Q2005</v>
          </cell>
          <cell r="F676">
            <v>0.04753333333333334</v>
          </cell>
        </row>
        <row r="677">
          <cell r="E677" t="str">
            <v>2Q2005</v>
          </cell>
          <cell r="F677">
            <v>0.05296666666666666</v>
          </cell>
        </row>
        <row r="678">
          <cell r="E678" t="str">
            <v>2Q2005</v>
          </cell>
          <cell r="F678">
            <v>0.05296666666666666</v>
          </cell>
        </row>
        <row r="679">
          <cell r="E679" t="str">
            <v>2Q2005</v>
          </cell>
          <cell r="F679">
            <v>0.05296666666666666</v>
          </cell>
        </row>
        <row r="680">
          <cell r="E680" t="str">
            <v>3Q2005</v>
          </cell>
          <cell r="F680">
            <v>0.0577</v>
          </cell>
        </row>
        <row r="681">
          <cell r="E681" t="str">
            <v>3Q2005</v>
          </cell>
          <cell r="F681">
            <v>0.0577</v>
          </cell>
        </row>
        <row r="682">
          <cell r="E682" t="str">
            <v>3Q2005</v>
          </cell>
          <cell r="F682">
            <v>0.0577</v>
          </cell>
        </row>
        <row r="683">
          <cell r="E683" t="str">
            <v>4Q2005</v>
          </cell>
          <cell r="F683">
            <v>0.06233333333333333</v>
          </cell>
        </row>
        <row r="684">
          <cell r="E684" t="str">
            <v>4Q2005</v>
          </cell>
          <cell r="F684">
            <v>0.06233333333333333</v>
          </cell>
        </row>
        <row r="685">
          <cell r="E685" t="str">
            <v>4Q2005</v>
          </cell>
          <cell r="F685">
            <v>0.06233333333333333</v>
          </cell>
        </row>
        <row r="686">
          <cell r="E686" t="str">
            <v>1Q2006</v>
          </cell>
          <cell r="F686">
            <v>0.06780000000000001</v>
          </cell>
        </row>
        <row r="687">
          <cell r="E687" t="str">
            <v>1Q2006</v>
          </cell>
          <cell r="F687">
            <v>0.06780000000000001</v>
          </cell>
        </row>
        <row r="688">
          <cell r="E688" t="str">
            <v>1Q2006</v>
          </cell>
          <cell r="F688">
            <v>0.06780000000000001</v>
          </cell>
        </row>
        <row r="689">
          <cell r="E689" t="str">
            <v>2Q2006</v>
          </cell>
          <cell r="F689">
            <v>0.07303333333333334</v>
          </cell>
        </row>
        <row r="690">
          <cell r="E690" t="str">
            <v>2Q2006</v>
          </cell>
          <cell r="F690">
            <v>0.07303333333333334</v>
          </cell>
        </row>
        <row r="691">
          <cell r="E691" t="str">
            <v>2Q2006</v>
          </cell>
          <cell r="F691">
            <v>0.07303333333333334</v>
          </cell>
        </row>
        <row r="692">
          <cell r="E692" t="str">
            <v>3Q2006</v>
          </cell>
          <cell r="F692">
            <v>0.07736666666666665</v>
          </cell>
        </row>
        <row r="693">
          <cell r="E693" t="str">
            <v>3Q2006</v>
          </cell>
          <cell r="F693">
            <v>0.07736666666666665</v>
          </cell>
        </row>
        <row r="694">
          <cell r="E694" t="str">
            <v>3Q2006</v>
          </cell>
          <cell r="F694">
            <v>0.07736666666666665</v>
          </cell>
        </row>
        <row r="695">
          <cell r="E695" t="str">
            <v>4Q2006</v>
          </cell>
          <cell r="F695">
            <v>0.08173333333333334</v>
          </cell>
        </row>
        <row r="696">
          <cell r="E696" t="str">
            <v>4Q2006</v>
          </cell>
          <cell r="F696">
            <v>0.08173333333333334</v>
          </cell>
        </row>
        <row r="697">
          <cell r="E697" t="str">
            <v>4Q2006</v>
          </cell>
          <cell r="F697">
            <v>0.08173333333333334</v>
          </cell>
        </row>
        <row r="698">
          <cell r="E698" t="str">
            <v>1Q2007</v>
          </cell>
          <cell r="F698">
            <v>0.0825</v>
          </cell>
        </row>
        <row r="699">
          <cell r="E699" t="str">
            <v>1Q2007</v>
          </cell>
          <cell r="F699">
            <v>0.0825</v>
          </cell>
        </row>
        <row r="700">
          <cell r="E700" t="str">
            <v>1Q2007</v>
          </cell>
          <cell r="F700">
            <v>0.0825</v>
          </cell>
        </row>
        <row r="701">
          <cell r="E701" t="str">
            <v>2Q2007</v>
          </cell>
          <cell r="F701">
            <v>0.0825</v>
          </cell>
        </row>
        <row r="702">
          <cell r="E702" t="str">
            <v>2Q2007</v>
          </cell>
          <cell r="F702">
            <v>0.0825</v>
          </cell>
        </row>
        <row r="703">
          <cell r="E703" t="str">
            <v>2Q2007</v>
          </cell>
          <cell r="F703">
            <v>0.0825</v>
          </cell>
        </row>
        <row r="704">
          <cell r="E704" t="str">
            <v>3Q2007</v>
          </cell>
          <cell r="F704">
            <v>0.0825</v>
          </cell>
        </row>
        <row r="705">
          <cell r="E705" t="str">
            <v>3Q2007</v>
          </cell>
          <cell r="F705">
            <v>0.0825</v>
          </cell>
        </row>
        <row r="706">
          <cell r="E706" t="str">
            <v>3Q2007</v>
          </cell>
          <cell r="F706">
            <v>0.0825</v>
          </cell>
        </row>
        <row r="707">
          <cell r="E707" t="str">
            <v>4Q2007</v>
          </cell>
          <cell r="F707">
            <v>0.0825</v>
          </cell>
        </row>
        <row r="708">
          <cell r="E708" t="str">
            <v>4Q2007</v>
          </cell>
          <cell r="F708">
            <v>0.0825</v>
          </cell>
        </row>
        <row r="709">
          <cell r="E709" t="str">
            <v>4Q2007</v>
          </cell>
          <cell r="F709">
            <v>0.0825</v>
          </cell>
        </row>
        <row r="710">
          <cell r="E710" t="str">
            <v>1Q2008</v>
          </cell>
          <cell r="F710">
            <v>0.07756666666666667</v>
          </cell>
        </row>
        <row r="711">
          <cell r="E711" t="str">
            <v>1Q2008</v>
          </cell>
          <cell r="F711">
            <v>0.07756666666666667</v>
          </cell>
        </row>
        <row r="712">
          <cell r="E712" t="str">
            <v>1Q2008</v>
          </cell>
          <cell r="F712">
            <v>0.07756666666666667</v>
          </cell>
        </row>
        <row r="713">
          <cell r="E713" t="str">
            <v>2Q2008</v>
          </cell>
          <cell r="F713">
            <v>0.0677</v>
          </cell>
        </row>
        <row r="714">
          <cell r="E714" t="str">
            <v>2Q2008</v>
          </cell>
          <cell r="F714">
            <v>0.0677</v>
          </cell>
        </row>
        <row r="715">
          <cell r="E715" t="str">
            <v>2Q2008</v>
          </cell>
          <cell r="F715">
            <v>0.0677</v>
          </cell>
        </row>
        <row r="716">
          <cell r="E716" t="str">
            <v>3Q2008</v>
          </cell>
          <cell r="F716">
            <v>0.05300000000000001</v>
          </cell>
        </row>
        <row r="717">
          <cell r="E717" t="str">
            <v>3Q2008</v>
          </cell>
          <cell r="F717">
            <v>0.05300000000000001</v>
          </cell>
        </row>
        <row r="718">
          <cell r="E718" t="str">
            <v>3Q2008</v>
          </cell>
          <cell r="F718">
            <v>0.05300000000000001</v>
          </cell>
        </row>
        <row r="719">
          <cell r="E719" t="str">
            <v>4Q2008</v>
          </cell>
          <cell r="F719">
            <v>0.05000000000000001</v>
          </cell>
        </row>
        <row r="720">
          <cell r="E720" t="str">
            <v>4Q2008</v>
          </cell>
          <cell r="F720">
            <v>0.05000000000000001</v>
          </cell>
        </row>
        <row r="721">
          <cell r="E721" t="str">
            <v>4Q2008</v>
          </cell>
          <cell r="F721">
            <v>0.05000000000000001</v>
          </cell>
        </row>
        <row r="722">
          <cell r="E722" t="str">
            <v>1Q2009</v>
          </cell>
          <cell r="F722">
            <v>0.0452</v>
          </cell>
        </row>
        <row r="723">
          <cell r="E723" t="str">
            <v>1Q2009</v>
          </cell>
          <cell r="F723">
            <v>0.0452</v>
          </cell>
        </row>
        <row r="724">
          <cell r="E724" t="str">
            <v>1Q2009</v>
          </cell>
          <cell r="F724">
            <v>0.0452</v>
          </cell>
        </row>
        <row r="725">
          <cell r="E725" t="str">
            <v>2Q2009</v>
          </cell>
          <cell r="F725">
            <v>0.0337</v>
          </cell>
        </row>
        <row r="726">
          <cell r="E726" t="str">
            <v>2Q2009</v>
          </cell>
          <cell r="F726">
            <v>0.0337</v>
          </cell>
        </row>
        <row r="727">
          <cell r="E727" t="str">
            <v>2Q2009</v>
          </cell>
          <cell r="F727">
            <v>0.0337</v>
          </cell>
        </row>
        <row r="728">
          <cell r="E728" t="str">
            <v>3Q2009</v>
          </cell>
          <cell r="F728">
            <v>0.0325</v>
          </cell>
        </row>
        <row r="729">
          <cell r="E729" t="str">
            <v>3Q2009</v>
          </cell>
          <cell r="F729">
            <v>0.0325</v>
          </cell>
        </row>
        <row r="730">
          <cell r="E730" t="str">
            <v>3Q2009</v>
          </cell>
          <cell r="F730">
            <v>0.0325</v>
          </cell>
        </row>
        <row r="731">
          <cell r="E731" t="str">
            <v>4Q2009</v>
          </cell>
          <cell r="F731">
            <v>0.0325</v>
          </cell>
        </row>
        <row r="732">
          <cell r="E732" t="str">
            <v>4Q2009</v>
          </cell>
          <cell r="F732">
            <v>0.0325</v>
          </cell>
        </row>
        <row r="733">
          <cell r="E733" t="str">
            <v>4Q2009</v>
          </cell>
          <cell r="F733">
            <v>0.0325</v>
          </cell>
        </row>
        <row r="734">
          <cell r="E734" t="str">
            <v>1Q2010</v>
          </cell>
          <cell r="F734">
            <v>0.0325</v>
          </cell>
        </row>
        <row r="735">
          <cell r="E735" t="str">
            <v>1Q2010</v>
          </cell>
          <cell r="F735">
            <v>0.0325</v>
          </cell>
        </row>
        <row r="736">
          <cell r="E736" t="str">
            <v>1Q2010</v>
          </cell>
          <cell r="F736">
            <v>0.0325</v>
          </cell>
        </row>
        <row r="737">
          <cell r="E737" t="str">
            <v>2Q2010</v>
          </cell>
          <cell r="F737">
            <v>0.0325</v>
          </cell>
        </row>
        <row r="738">
          <cell r="E738" t="str">
            <v>2Q2010</v>
          </cell>
          <cell r="F738">
            <v>0.0325</v>
          </cell>
        </row>
        <row r="739">
          <cell r="E739" t="str">
            <v>2Q2010</v>
          </cell>
          <cell r="F739">
            <v>0.0325</v>
          </cell>
        </row>
        <row r="740">
          <cell r="E740" t="str">
            <v>3Q2010</v>
          </cell>
          <cell r="F740">
            <v>0.0325</v>
          </cell>
        </row>
        <row r="741">
          <cell r="E741" t="str">
            <v>3Q2010</v>
          </cell>
          <cell r="F741">
            <v>0.0325</v>
          </cell>
        </row>
        <row r="742">
          <cell r="E742" t="str">
            <v>3Q2010</v>
          </cell>
          <cell r="F742">
            <v>0.0325</v>
          </cell>
        </row>
        <row r="743">
          <cell r="E743" t="str">
            <v>4Q2010</v>
          </cell>
          <cell r="F743">
            <v>0.0325</v>
          </cell>
        </row>
        <row r="744">
          <cell r="E744" t="str">
            <v>4Q2010</v>
          </cell>
          <cell r="F744">
            <v>0.0325</v>
          </cell>
        </row>
        <row r="745">
          <cell r="E745" t="str">
            <v>4Q2010</v>
          </cell>
          <cell r="F745">
            <v>0.0325</v>
          </cell>
        </row>
        <row r="746">
          <cell r="E746" t="str">
            <v>1Q2011</v>
          </cell>
          <cell r="F746">
            <v>0.0325</v>
          </cell>
        </row>
        <row r="747">
          <cell r="E747" t="str">
            <v>1Q2011</v>
          </cell>
          <cell r="F747">
            <v>0.0325</v>
          </cell>
        </row>
        <row r="748">
          <cell r="E748" t="str">
            <v>1Q2011</v>
          </cell>
          <cell r="F748">
            <v>0.0325</v>
          </cell>
        </row>
        <row r="749">
          <cell r="E749" t="str">
            <v>2Q2011</v>
          </cell>
          <cell r="F749">
            <v>0.0325</v>
          </cell>
        </row>
        <row r="750">
          <cell r="E750" t="str">
            <v>2Q2011</v>
          </cell>
          <cell r="F750">
            <v>0.0325</v>
          </cell>
        </row>
        <row r="751">
          <cell r="E751" t="str">
            <v>2Q2011</v>
          </cell>
          <cell r="F751">
            <v>0.0325</v>
          </cell>
        </row>
        <row r="752">
          <cell r="E752" t="str">
            <v>3Q2011</v>
          </cell>
          <cell r="F752">
            <v>0.0325</v>
          </cell>
        </row>
        <row r="753">
          <cell r="E753" t="str">
            <v>3Q2011</v>
          </cell>
          <cell r="F753">
            <v>0.0325</v>
          </cell>
        </row>
        <row r="754">
          <cell r="E754" t="str">
            <v>3Q2011</v>
          </cell>
          <cell r="F754">
            <v>0.0325</v>
          </cell>
        </row>
        <row r="755">
          <cell r="E755" t="str">
            <v>4Q2011</v>
          </cell>
          <cell r="F755">
            <v>0.0325</v>
          </cell>
        </row>
        <row r="756">
          <cell r="E756" t="str">
            <v>4Q2011</v>
          </cell>
          <cell r="F756">
            <v>0.0325</v>
          </cell>
        </row>
        <row r="757">
          <cell r="E757" t="str">
            <v>4Q2011</v>
          </cell>
          <cell r="F757">
            <v>0.0325</v>
          </cell>
        </row>
        <row r="758">
          <cell r="E758" t="str">
            <v>1Q2012</v>
          </cell>
          <cell r="F758">
            <v>0.0325</v>
          </cell>
        </row>
        <row r="759">
          <cell r="E759" t="str">
            <v>1Q2012</v>
          </cell>
          <cell r="F759">
            <v>0.0325</v>
          </cell>
        </row>
        <row r="760">
          <cell r="E760" t="str">
            <v>1Q2012</v>
          </cell>
          <cell r="F760">
            <v>0.0325</v>
          </cell>
        </row>
        <row r="761">
          <cell r="E761" t="str">
            <v>2Q2012</v>
          </cell>
          <cell r="F761">
            <v>0.0325</v>
          </cell>
        </row>
        <row r="762">
          <cell r="E762" t="str">
            <v>2Q2012</v>
          </cell>
          <cell r="F762">
            <v>0.0325</v>
          </cell>
        </row>
        <row r="763">
          <cell r="E763" t="str">
            <v>2Q2012</v>
          </cell>
          <cell r="F763">
            <v>0.0325</v>
          </cell>
        </row>
        <row r="764">
          <cell r="E764" t="str">
            <v>3Q2012</v>
          </cell>
          <cell r="F764">
            <v>0.0325</v>
          </cell>
        </row>
        <row r="765">
          <cell r="E765" t="str">
            <v>3Q2012</v>
          </cell>
          <cell r="F765">
            <v>0.0325</v>
          </cell>
        </row>
        <row r="766">
          <cell r="E766" t="str">
            <v>3Q2012</v>
          </cell>
          <cell r="F766">
            <v>0.0325</v>
          </cell>
        </row>
        <row r="767">
          <cell r="E767" t="str">
            <v>4Q2012</v>
          </cell>
          <cell r="F767">
            <v>0.0325</v>
          </cell>
        </row>
        <row r="768">
          <cell r="E768" t="str">
            <v>4Q2012</v>
          </cell>
          <cell r="F768">
            <v>0.0325</v>
          </cell>
        </row>
        <row r="769">
          <cell r="E769" t="str">
            <v>4Q2012</v>
          </cell>
          <cell r="F769">
            <v>0.0325</v>
          </cell>
        </row>
        <row r="770">
          <cell r="E770" t="str">
            <v>1Q2013</v>
          </cell>
          <cell r="F770">
            <v>0.0325</v>
          </cell>
        </row>
        <row r="771">
          <cell r="E771" t="str">
            <v>1Q2013</v>
          </cell>
          <cell r="F771">
            <v>0.0325</v>
          </cell>
        </row>
        <row r="772">
          <cell r="E772" t="str">
            <v>1Q2013</v>
          </cell>
          <cell r="F772">
            <v>0.0325</v>
          </cell>
        </row>
        <row r="773">
          <cell r="E773" t="str">
            <v>2Q2013</v>
          </cell>
          <cell r="F773">
            <v>0.0325</v>
          </cell>
        </row>
        <row r="774">
          <cell r="E774" t="str">
            <v>2Q2013</v>
          </cell>
          <cell r="F774">
            <v>0.0325</v>
          </cell>
        </row>
        <row r="775">
          <cell r="E775" t="str">
            <v>2Q2013</v>
          </cell>
          <cell r="F775">
            <v>0.0325</v>
          </cell>
        </row>
        <row r="776">
          <cell r="E776" t="str">
            <v>3Q2013</v>
          </cell>
          <cell r="F776">
            <v>0.0325</v>
          </cell>
        </row>
        <row r="777">
          <cell r="E777" t="str">
            <v>3Q2013</v>
          </cell>
          <cell r="F777">
            <v>0.0325</v>
          </cell>
        </row>
        <row r="778">
          <cell r="E778" t="str">
            <v>3Q2013</v>
          </cell>
          <cell r="F778">
            <v>0.0325</v>
          </cell>
        </row>
        <row r="779">
          <cell r="E779" t="str">
            <v>4Q2013</v>
          </cell>
          <cell r="F779">
            <v>0.0325</v>
          </cell>
        </row>
        <row r="780">
          <cell r="E780" t="str">
            <v>4Q2013</v>
          </cell>
          <cell r="F780">
            <v>0.0325</v>
          </cell>
        </row>
        <row r="781">
          <cell r="E781" t="str">
            <v>4Q2013</v>
          </cell>
          <cell r="F781">
            <v>0.0325</v>
          </cell>
        </row>
        <row r="782">
          <cell r="E782" t="str">
            <v>1Q2014</v>
          </cell>
          <cell r="F782">
            <v>0.0325</v>
          </cell>
        </row>
        <row r="783">
          <cell r="E783" t="str">
            <v>1Q2014</v>
          </cell>
          <cell r="F783">
            <v>0.0325</v>
          </cell>
        </row>
        <row r="784">
          <cell r="E784" t="str">
            <v>1Q2014</v>
          </cell>
          <cell r="F784">
            <v>0.0325</v>
          </cell>
        </row>
        <row r="785">
          <cell r="E785" t="str">
            <v>2Q2014</v>
          </cell>
          <cell r="F785">
            <v>0.0325</v>
          </cell>
        </row>
        <row r="786">
          <cell r="E786" t="str">
            <v>2Q2014</v>
          </cell>
          <cell r="F786">
            <v>0.0325</v>
          </cell>
        </row>
        <row r="787">
          <cell r="E787" t="str">
            <v>2Q2014</v>
          </cell>
          <cell r="F787">
            <v>0.0325</v>
          </cell>
        </row>
        <row r="788">
          <cell r="E788" t="str">
            <v>3Q2014</v>
          </cell>
          <cell r="F788">
            <v>0.0325</v>
          </cell>
        </row>
        <row r="789">
          <cell r="E789" t="str">
            <v>3Q2014</v>
          </cell>
          <cell r="F789">
            <v>0.0325</v>
          </cell>
        </row>
        <row r="790">
          <cell r="E790" t="str">
            <v>3Q2014</v>
          </cell>
          <cell r="F790">
            <v>0.0325</v>
          </cell>
        </row>
        <row r="791">
          <cell r="E791" t="str">
            <v>4Q2014</v>
          </cell>
          <cell r="F791">
            <v>0.0325</v>
          </cell>
        </row>
        <row r="792">
          <cell r="E792" t="str">
            <v>4Q2014</v>
          </cell>
          <cell r="F792">
            <v>0.0325</v>
          </cell>
        </row>
        <row r="793">
          <cell r="E793" t="str">
            <v>4Q2014</v>
          </cell>
          <cell r="F793">
            <v>0.0325</v>
          </cell>
        </row>
        <row r="794">
          <cell r="E794" t="str">
            <v>1Q2015</v>
          </cell>
          <cell r="F794">
            <v>0.0325</v>
          </cell>
        </row>
        <row r="795">
          <cell r="E795" t="str">
            <v>1Q2015</v>
          </cell>
          <cell r="F795">
            <v>0.0325</v>
          </cell>
        </row>
        <row r="796">
          <cell r="E796" t="str">
            <v>1Q2015</v>
          </cell>
          <cell r="F796">
            <v>0.0325</v>
          </cell>
        </row>
        <row r="797">
          <cell r="E797" t="str">
            <v>2Q2015</v>
          </cell>
          <cell r="F797">
            <v>0.0325</v>
          </cell>
        </row>
        <row r="798">
          <cell r="E798" t="str">
            <v>2Q2015</v>
          </cell>
          <cell r="F798">
            <v>0.0325</v>
          </cell>
        </row>
        <row r="799">
          <cell r="E799" t="str">
            <v>2Q2015</v>
          </cell>
          <cell r="F799">
            <v>0.0325</v>
          </cell>
        </row>
        <row r="800">
          <cell r="E800" t="str">
            <v>3Q2015</v>
          </cell>
          <cell r="F800">
            <v>0.0325</v>
          </cell>
        </row>
        <row r="801">
          <cell r="E801" t="str">
            <v>3Q2015</v>
          </cell>
          <cell r="F801">
            <v>0.0325</v>
          </cell>
        </row>
        <row r="802">
          <cell r="E802" t="str">
            <v>3Q2015</v>
          </cell>
          <cell r="F802">
            <v>0.0325</v>
          </cell>
        </row>
        <row r="803">
          <cell r="E803" t="str">
            <v>4Q2015</v>
          </cell>
          <cell r="F803">
            <v>0.0325</v>
          </cell>
        </row>
        <row r="804">
          <cell r="E804" t="str">
            <v>4Q2015</v>
          </cell>
          <cell r="F804">
            <v>0.0325</v>
          </cell>
        </row>
        <row r="805">
          <cell r="E805" t="str">
            <v>4Q2015</v>
          </cell>
          <cell r="F805">
            <v>0.0337</v>
          </cell>
        </row>
        <row r="806">
          <cell r="E806" t="str">
            <v>1Q2016</v>
          </cell>
          <cell r="F806">
            <v>0.0325</v>
          </cell>
        </row>
        <row r="807">
          <cell r="E807" t="str">
            <v>1Q2016</v>
          </cell>
          <cell r="F807">
            <v>0.0325</v>
          </cell>
        </row>
        <row r="808">
          <cell r="E808" t="str">
            <v>1Q2016</v>
          </cell>
          <cell r="F808">
            <v>0.0325</v>
          </cell>
        </row>
        <row r="809">
          <cell r="E809" t="str">
            <v>2Q2016</v>
          </cell>
          <cell r="F809">
            <v>0.0337</v>
          </cell>
        </row>
        <row r="810">
          <cell r="E810" t="str">
            <v>2Q2016</v>
          </cell>
          <cell r="F810">
            <v>0.0337</v>
          </cell>
        </row>
        <row r="811">
          <cell r="E811" t="str">
            <v>2Q2016</v>
          </cell>
          <cell r="F811">
            <v>0.0337</v>
          </cell>
        </row>
        <row r="812">
          <cell r="E812" t="str">
            <v>3Q2016</v>
          </cell>
          <cell r="F812">
            <v>0.0337</v>
          </cell>
        </row>
        <row r="813">
          <cell r="E813" t="str">
            <v>3Q2016</v>
          </cell>
          <cell r="F813">
            <v>0.0337</v>
          </cell>
        </row>
        <row r="814">
          <cell r="E814" t="str">
            <v>3Q2016</v>
          </cell>
          <cell r="F814">
            <v>0.0337</v>
          </cell>
        </row>
        <row r="815">
          <cell r="E815" t="str">
            <v>4Q2016</v>
          </cell>
          <cell r="F815">
            <v>0.0337</v>
          </cell>
        </row>
        <row r="816">
          <cell r="E816" t="str">
            <v>4Q2016</v>
          </cell>
          <cell r="F816">
            <v>0.0337</v>
          </cell>
        </row>
        <row r="817">
          <cell r="E817" t="str">
            <v>4Q2016</v>
          </cell>
          <cell r="F817">
            <v>0.0337</v>
          </cell>
        </row>
        <row r="818">
          <cell r="E818" t="str">
            <v>1Q2017</v>
          </cell>
          <cell r="F818">
            <v>0.0337</v>
          </cell>
        </row>
        <row r="819">
          <cell r="E819" t="str">
            <v>1Q2017</v>
          </cell>
          <cell r="F819">
            <v>0.0337</v>
          </cell>
        </row>
        <row r="820">
          <cell r="E820" t="str">
            <v>1Q2017</v>
          </cell>
          <cell r="F820">
            <v>0.0337</v>
          </cell>
        </row>
        <row r="821">
          <cell r="E821" t="str">
            <v>2Q2017</v>
          </cell>
          <cell r="F821" t="str">
            <v>N/A</v>
          </cell>
        </row>
        <row r="822">
          <cell r="E822" t="str">
            <v>2Q2017</v>
          </cell>
          <cell r="F822" t="str">
            <v>N/A</v>
          </cell>
        </row>
        <row r="823">
          <cell r="E823" t="str">
            <v>2Q2017</v>
          </cell>
          <cell r="F823" t="str">
            <v>N/A</v>
          </cell>
        </row>
        <row r="824">
          <cell r="E824" t="str">
            <v>3Q2017</v>
          </cell>
          <cell r="F824" t="str">
            <v>N/A</v>
          </cell>
        </row>
        <row r="825">
          <cell r="E825" t="str">
            <v>3Q2017</v>
          </cell>
          <cell r="F825" t="str">
            <v>N/A</v>
          </cell>
        </row>
        <row r="826">
          <cell r="E826" t="str">
            <v>3Q2017</v>
          </cell>
          <cell r="F826" t="str">
            <v>N/A</v>
          </cell>
        </row>
        <row r="827">
          <cell r="E827" t="str">
            <v>4Q2017</v>
          </cell>
          <cell r="F827" t="str">
            <v>N/A</v>
          </cell>
        </row>
        <row r="828">
          <cell r="E828" t="str">
            <v>4Q2017</v>
          </cell>
          <cell r="F828" t="str">
            <v>N/A</v>
          </cell>
        </row>
        <row r="829">
          <cell r="E829" t="str">
            <v>4Q2017</v>
          </cell>
          <cell r="F829" t="str">
            <v>N/A</v>
          </cell>
        </row>
        <row r="830">
          <cell r="E830" t="str">
            <v>1Q2018</v>
          </cell>
          <cell r="F830" t="str">
            <v>N/A</v>
          </cell>
        </row>
        <row r="831">
          <cell r="E831" t="str">
            <v>1Q2018</v>
          </cell>
          <cell r="F831" t="str">
            <v>N/A</v>
          </cell>
        </row>
        <row r="832">
          <cell r="E832" t="str">
            <v>1Q2018</v>
          </cell>
          <cell r="F832" t="str">
            <v>N/A</v>
          </cell>
        </row>
        <row r="833">
          <cell r="E833" t="str">
            <v>2Q2018</v>
          </cell>
          <cell r="F833" t="str">
            <v>N/A</v>
          </cell>
        </row>
        <row r="834">
          <cell r="E834" t="str">
            <v>2Q2018</v>
          </cell>
          <cell r="F834" t="str">
            <v>N/A</v>
          </cell>
        </row>
        <row r="835">
          <cell r="E835" t="str">
            <v>2Q2018</v>
          </cell>
          <cell r="F835" t="str">
            <v>N/A</v>
          </cell>
        </row>
        <row r="836">
          <cell r="E836" t="str">
            <v>3Q2018</v>
          </cell>
          <cell r="F836" t="str">
            <v>N/A</v>
          </cell>
        </row>
        <row r="837">
          <cell r="E837" t="str">
            <v>3Q2018</v>
          </cell>
          <cell r="F837" t="str">
            <v>N/A</v>
          </cell>
        </row>
        <row r="838">
          <cell r="E838" t="str">
            <v>3Q2018</v>
          </cell>
          <cell r="F838" t="str">
            <v>N/A</v>
          </cell>
        </row>
        <row r="839">
          <cell r="E839" t="str">
            <v>4Q2018</v>
          </cell>
          <cell r="F839" t="str">
            <v>N/A</v>
          </cell>
        </row>
        <row r="840">
          <cell r="E840" t="str">
            <v>4Q2018</v>
          </cell>
          <cell r="F840" t="str">
            <v>N/A</v>
          </cell>
        </row>
        <row r="841">
          <cell r="E841" t="str">
            <v>4Q2018</v>
          </cell>
          <cell r="F841" t="str">
            <v>N/A</v>
          </cell>
        </row>
        <row r="842">
          <cell r="E842" t="str">
            <v>1Q2019</v>
          </cell>
          <cell r="F842" t="str">
            <v>N/A</v>
          </cell>
        </row>
        <row r="843">
          <cell r="E843" t="str">
            <v>1Q2019</v>
          </cell>
          <cell r="F843" t="str">
            <v>N/A</v>
          </cell>
        </row>
        <row r="844">
          <cell r="E844" t="str">
            <v>1Q2019</v>
          </cell>
          <cell r="F844" t="str">
            <v>N/A</v>
          </cell>
        </row>
        <row r="845">
          <cell r="E845" t="str">
            <v>2Q2019</v>
          </cell>
          <cell r="F845" t="str">
            <v>N/A</v>
          </cell>
        </row>
        <row r="846">
          <cell r="E846" t="str">
            <v>2Q2019</v>
          </cell>
          <cell r="F846" t="str">
            <v>N/A</v>
          </cell>
        </row>
        <row r="847">
          <cell r="E847" t="str">
            <v>2Q2019</v>
          </cell>
          <cell r="F847" t="str">
            <v>N/A</v>
          </cell>
        </row>
        <row r="848">
          <cell r="E848" t="str">
            <v>3Q2019</v>
          </cell>
          <cell r="F848" t="str">
            <v>N/A</v>
          </cell>
        </row>
        <row r="849">
          <cell r="E849" t="str">
            <v>3Q2019</v>
          </cell>
          <cell r="F849" t="str">
            <v>N/A</v>
          </cell>
        </row>
        <row r="850">
          <cell r="E850" t="str">
            <v>3Q2019</v>
          </cell>
          <cell r="F850" t="str">
            <v>N/A</v>
          </cell>
        </row>
        <row r="851">
          <cell r="E851" t="str">
            <v>4Q2019</v>
          </cell>
          <cell r="F851" t="str">
            <v>N/A</v>
          </cell>
        </row>
        <row r="852">
          <cell r="E852" t="str">
            <v>4Q2019</v>
          </cell>
          <cell r="F852" t="str">
            <v>N/A</v>
          </cell>
        </row>
        <row r="853">
          <cell r="E853" t="str">
            <v>4Q2019</v>
          </cell>
          <cell r="F853" t="str">
            <v>N/A</v>
          </cell>
        </row>
        <row r="854">
          <cell r="E854" t="str">
            <v>1Q2020</v>
          </cell>
          <cell r="F854" t="str">
            <v>N/A</v>
          </cell>
        </row>
        <row r="855">
          <cell r="E855" t="str">
            <v>1Q2020</v>
          </cell>
          <cell r="F855" t="str">
            <v>N/A</v>
          </cell>
        </row>
        <row r="856">
          <cell r="E856" t="str">
            <v>1Q2020</v>
          </cell>
          <cell r="F856" t="str">
            <v>N/A</v>
          </cell>
        </row>
        <row r="857">
          <cell r="E857" t="str">
            <v>2Q2020</v>
          </cell>
          <cell r="F857" t="str">
            <v>N/A</v>
          </cell>
        </row>
        <row r="858">
          <cell r="E858" t="str">
            <v>2Q2020</v>
          </cell>
          <cell r="F858" t="str">
            <v>N/A</v>
          </cell>
        </row>
        <row r="859">
          <cell r="E859" t="str">
            <v>2Q2020</v>
          </cell>
          <cell r="F859" t="str">
            <v>N/A</v>
          </cell>
        </row>
        <row r="860">
          <cell r="E860" t="str">
            <v>3Q2020</v>
          </cell>
          <cell r="F860" t="str">
            <v>N/A</v>
          </cell>
        </row>
        <row r="861">
          <cell r="E861" t="str">
            <v>3Q2020</v>
          </cell>
          <cell r="F861" t="str">
            <v>N/A</v>
          </cell>
        </row>
        <row r="862">
          <cell r="E862" t="str">
            <v>3Q2020</v>
          </cell>
          <cell r="F862" t="str">
            <v>N/A</v>
          </cell>
        </row>
        <row r="863">
          <cell r="E863" t="str">
            <v>4Q2020</v>
          </cell>
          <cell r="F863" t="str">
            <v>N/A</v>
          </cell>
        </row>
        <row r="864">
          <cell r="E864" t="str">
            <v>4Q2020</v>
          </cell>
          <cell r="F864" t="str">
            <v>N/A</v>
          </cell>
        </row>
        <row r="865">
          <cell r="E865" t="str">
            <v>4Q2020</v>
          </cell>
          <cell r="F865" t="str">
            <v>N/A</v>
          </cell>
        </row>
        <row r="866">
          <cell r="E866" t="str">
            <v>1Q2021</v>
          </cell>
          <cell r="F866" t="str">
            <v>N/A</v>
          </cell>
        </row>
        <row r="867">
          <cell r="E867" t="str">
            <v>1Q2021</v>
          </cell>
          <cell r="F867" t="str">
            <v>N/A</v>
          </cell>
        </row>
        <row r="868">
          <cell r="E868" t="str">
            <v>1Q2021</v>
          </cell>
          <cell r="F868" t="str">
            <v>N/A</v>
          </cell>
        </row>
        <row r="869">
          <cell r="E869" t="str">
            <v>2Q2021</v>
          </cell>
          <cell r="F869" t="str">
            <v>N/A</v>
          </cell>
        </row>
        <row r="870">
          <cell r="E870" t="str">
            <v>2Q2021</v>
          </cell>
          <cell r="F870" t="str">
            <v>N/A</v>
          </cell>
        </row>
        <row r="871">
          <cell r="E871" t="str">
            <v>2Q2021</v>
          </cell>
          <cell r="F871" t="str">
            <v>N/A</v>
          </cell>
        </row>
        <row r="872">
          <cell r="E872" t="str">
            <v>3Q2021</v>
          </cell>
          <cell r="F872" t="str">
            <v>N/A</v>
          </cell>
        </row>
        <row r="873">
          <cell r="E873" t="str">
            <v>3Q2021</v>
          </cell>
          <cell r="F873" t="str">
            <v>N/A</v>
          </cell>
        </row>
        <row r="874">
          <cell r="E874" t="str">
            <v>3Q2021</v>
          </cell>
          <cell r="F874" t="str">
            <v>N/A</v>
          </cell>
        </row>
        <row r="875">
          <cell r="E875" t="str">
            <v>4Q2021</v>
          </cell>
          <cell r="F875" t="str">
            <v>N/A</v>
          </cell>
        </row>
        <row r="876">
          <cell r="E876" t="str">
            <v>4Q2021</v>
          </cell>
          <cell r="F876" t="str">
            <v>N/A</v>
          </cell>
        </row>
        <row r="877">
          <cell r="E877" t="str">
            <v>4Q2021</v>
          </cell>
          <cell r="F877" t="str">
            <v>N/A</v>
          </cell>
        </row>
        <row r="878">
          <cell r="E878" t="str">
            <v>1Q2022</v>
          </cell>
          <cell r="F878" t="str">
            <v>N/A</v>
          </cell>
        </row>
        <row r="879">
          <cell r="E879" t="str">
            <v>1Q2022</v>
          </cell>
          <cell r="F879" t="str">
            <v>N/A</v>
          </cell>
        </row>
        <row r="880">
          <cell r="E880" t="str">
            <v>1Q2022</v>
          </cell>
          <cell r="F880" t="str">
            <v>N/A</v>
          </cell>
        </row>
        <row r="881">
          <cell r="E881" t="str">
            <v>2Q2022</v>
          </cell>
          <cell r="F881" t="str">
            <v>N/A</v>
          </cell>
        </row>
        <row r="882">
          <cell r="E882" t="str">
            <v>2Q2022</v>
          </cell>
          <cell r="F882" t="str">
            <v>N/A</v>
          </cell>
        </row>
        <row r="883">
          <cell r="E883" t="str">
            <v>2Q2022</v>
          </cell>
          <cell r="F883" t="str">
            <v>N/A</v>
          </cell>
        </row>
        <row r="884">
          <cell r="E884" t="str">
            <v>3Q2022</v>
          </cell>
          <cell r="F884" t="str">
            <v>N/A</v>
          </cell>
        </row>
        <row r="885">
          <cell r="E885" t="str">
            <v>3Q2022</v>
          </cell>
          <cell r="F885" t="str">
            <v>N/A</v>
          </cell>
        </row>
        <row r="886">
          <cell r="E886" t="str">
            <v>3Q2022</v>
          </cell>
          <cell r="F886" t="str">
            <v>N/A</v>
          </cell>
        </row>
        <row r="887">
          <cell r="E887" t="str">
            <v>4Q2022</v>
          </cell>
          <cell r="F887" t="str">
            <v>N/A</v>
          </cell>
        </row>
        <row r="888">
          <cell r="E888" t="str">
            <v>4Q2022</v>
          </cell>
          <cell r="F888" t="str">
            <v>N/A</v>
          </cell>
        </row>
        <row r="889">
          <cell r="E889" t="str">
            <v>4Q2022</v>
          </cell>
          <cell r="F889" t="str">
            <v>N/A</v>
          </cell>
        </row>
        <row r="890">
          <cell r="E890" t="str">
            <v>1Q2023</v>
          </cell>
          <cell r="F890" t="str">
            <v>N/A</v>
          </cell>
        </row>
        <row r="891">
          <cell r="E891" t="str">
            <v>1Q2023</v>
          </cell>
          <cell r="F891" t="str">
            <v>N/A</v>
          </cell>
        </row>
        <row r="892">
          <cell r="E892" t="str">
            <v>1Q2023</v>
          </cell>
          <cell r="F892" t="str">
            <v>N/A</v>
          </cell>
        </row>
        <row r="893">
          <cell r="E893" t="str">
            <v>2Q2023</v>
          </cell>
          <cell r="F893" t="str">
            <v>N/A</v>
          </cell>
        </row>
        <row r="894">
          <cell r="E894" t="str">
            <v>2Q2023</v>
          </cell>
          <cell r="F894" t="str">
            <v>N/A</v>
          </cell>
        </row>
        <row r="895">
          <cell r="E895" t="str">
            <v>2Q2023</v>
          </cell>
          <cell r="F895" t="str">
            <v>N/A</v>
          </cell>
        </row>
        <row r="896">
          <cell r="E896" t="str">
            <v>3Q2023</v>
          </cell>
          <cell r="F896" t="str">
            <v>N/A</v>
          </cell>
        </row>
        <row r="897">
          <cell r="E897" t="str">
            <v>3Q2023</v>
          </cell>
          <cell r="F897" t="str">
            <v>N/A</v>
          </cell>
        </row>
        <row r="898">
          <cell r="E898" t="str">
            <v>3Q2023</v>
          </cell>
          <cell r="F898" t="str">
            <v>N/A</v>
          </cell>
        </row>
        <row r="899">
          <cell r="E899" t="str">
            <v>4Q2023</v>
          </cell>
          <cell r="F899" t="str">
            <v>N/A</v>
          </cell>
        </row>
        <row r="900">
          <cell r="E900" t="str">
            <v>4Q2023</v>
          </cell>
          <cell r="F900" t="str">
            <v>N/A</v>
          </cell>
        </row>
        <row r="901">
          <cell r="E901" t="str">
            <v>4Q2023</v>
          </cell>
          <cell r="F901" t="str">
            <v>N/A</v>
          </cell>
        </row>
        <row r="902">
          <cell r="E902" t="str">
            <v>1Q2024</v>
          </cell>
          <cell r="F902" t="str">
            <v>N/A</v>
          </cell>
        </row>
        <row r="903">
          <cell r="E903" t="str">
            <v>1Q2024</v>
          </cell>
          <cell r="F903" t="str">
            <v>N/A</v>
          </cell>
        </row>
        <row r="904">
          <cell r="E904" t="str">
            <v>1Q2024</v>
          </cell>
          <cell r="F904" t="str">
            <v>N/A</v>
          </cell>
        </row>
        <row r="905">
          <cell r="E905" t="str">
            <v>2Q2024</v>
          </cell>
          <cell r="F905" t="str">
            <v>N/A</v>
          </cell>
        </row>
        <row r="906">
          <cell r="E906" t="str">
            <v>2Q2024</v>
          </cell>
          <cell r="F906" t="str">
            <v>N/A</v>
          </cell>
        </row>
        <row r="907">
          <cell r="E907" t="str">
            <v>2Q2024</v>
          </cell>
          <cell r="F907" t="str">
            <v>N/A</v>
          </cell>
        </row>
        <row r="908">
          <cell r="E908" t="str">
            <v>3Q2024</v>
          </cell>
          <cell r="F908" t="str">
            <v>N/A</v>
          </cell>
        </row>
        <row r="909">
          <cell r="E909" t="str">
            <v>3Q2024</v>
          </cell>
          <cell r="F909" t="str">
            <v>N/A</v>
          </cell>
        </row>
        <row r="910">
          <cell r="E910" t="str">
            <v>3Q2024</v>
          </cell>
          <cell r="F910" t="str">
            <v>N/A</v>
          </cell>
        </row>
        <row r="911">
          <cell r="E911" t="str">
            <v>4Q2024</v>
          </cell>
          <cell r="F911" t="str">
            <v>N/A</v>
          </cell>
        </row>
        <row r="912">
          <cell r="E912" t="str">
            <v>4Q2024</v>
          </cell>
          <cell r="F912" t="str">
            <v>N/A</v>
          </cell>
        </row>
        <row r="913">
          <cell r="E913" t="str">
            <v>4Q2024</v>
          </cell>
          <cell r="F913" t="str">
            <v>N/A</v>
          </cell>
        </row>
        <row r="914">
          <cell r="E914" t="str">
            <v>1Q2025</v>
          </cell>
          <cell r="F914" t="str">
            <v>N/A</v>
          </cell>
        </row>
        <row r="915">
          <cell r="E915" t="str">
            <v>1Q2025</v>
          </cell>
          <cell r="F915" t="str">
            <v>N/A</v>
          </cell>
        </row>
        <row r="916">
          <cell r="E916" t="str">
            <v>1Q2025</v>
          </cell>
          <cell r="F916" t="str">
            <v>N/A</v>
          </cell>
        </row>
        <row r="917">
          <cell r="E917" t="str">
            <v>2Q2025</v>
          </cell>
          <cell r="F917" t="str">
            <v>N/A</v>
          </cell>
        </row>
        <row r="918">
          <cell r="E918" t="str">
            <v>2Q2025</v>
          </cell>
          <cell r="F918" t="str">
            <v>N/A</v>
          </cell>
        </row>
        <row r="919">
          <cell r="E919" t="str">
            <v>2Q2025</v>
          </cell>
          <cell r="F919" t="str">
            <v>N/A</v>
          </cell>
        </row>
        <row r="920">
          <cell r="E920" t="str">
            <v>3Q2025</v>
          </cell>
          <cell r="F920" t="str">
            <v>N/A</v>
          </cell>
        </row>
        <row r="921">
          <cell r="E921" t="str">
            <v>3Q2025</v>
          </cell>
          <cell r="F921" t="str">
            <v>N/A</v>
          </cell>
        </row>
        <row r="922">
          <cell r="E922" t="str">
            <v>3Q2025</v>
          </cell>
          <cell r="F922" t="str">
            <v>N/A</v>
          </cell>
        </row>
        <row r="923">
          <cell r="E923" t="str">
            <v>4Q2025</v>
          </cell>
          <cell r="F923" t="str">
            <v>N/A</v>
          </cell>
        </row>
        <row r="924">
          <cell r="E924" t="str">
            <v>4Q2025</v>
          </cell>
          <cell r="F924" t="str">
            <v>N/A</v>
          </cell>
        </row>
        <row r="925">
          <cell r="E925" t="str">
            <v>4Q2025</v>
          </cell>
          <cell r="F925" t="str">
            <v>N/A</v>
          </cell>
        </row>
        <row r="926">
          <cell r="E926" t="str">
            <v>1Q2026</v>
          </cell>
          <cell r="F926" t="str">
            <v>N/A</v>
          </cell>
        </row>
        <row r="927">
          <cell r="E927" t="str">
            <v>1Q2026</v>
          </cell>
          <cell r="F927" t="str">
            <v>N/A</v>
          </cell>
        </row>
        <row r="928">
          <cell r="E928" t="str">
            <v>1Q2026</v>
          </cell>
          <cell r="F928" t="str">
            <v>N/A</v>
          </cell>
        </row>
        <row r="929">
          <cell r="E929" t="str">
            <v>2Q2026</v>
          </cell>
          <cell r="F929" t="str">
            <v>N/A</v>
          </cell>
        </row>
        <row r="930">
          <cell r="E930" t="str">
            <v>2Q2026</v>
          </cell>
          <cell r="F930" t="str">
            <v>N/A</v>
          </cell>
        </row>
        <row r="931">
          <cell r="E931" t="str">
            <v>2Q2026</v>
          </cell>
          <cell r="F931" t="str">
            <v>N/A</v>
          </cell>
        </row>
        <row r="932">
          <cell r="E932" t="str">
            <v>3Q2026</v>
          </cell>
          <cell r="F932" t="str">
            <v>N/A</v>
          </cell>
        </row>
        <row r="933">
          <cell r="E933" t="str">
            <v>3Q2026</v>
          </cell>
          <cell r="F933" t="str">
            <v>N/A</v>
          </cell>
        </row>
        <row r="934">
          <cell r="E934" t="str">
            <v>3Q2026</v>
          </cell>
          <cell r="F934" t="str">
            <v>N/A</v>
          </cell>
        </row>
        <row r="935">
          <cell r="E935" t="str">
            <v>4Q2026</v>
          </cell>
          <cell r="F935" t="str">
            <v>N/A</v>
          </cell>
        </row>
        <row r="936">
          <cell r="E936" t="str">
            <v>4Q2026</v>
          </cell>
          <cell r="F936" t="str">
            <v>N/A</v>
          </cell>
        </row>
        <row r="937">
          <cell r="E937" t="str">
            <v>4Q2026</v>
          </cell>
          <cell r="F937" t="str">
            <v>N/A</v>
          </cell>
        </row>
        <row r="938">
          <cell r="E938" t="str">
            <v>1Q2027</v>
          </cell>
          <cell r="F938" t="str">
            <v>N/A</v>
          </cell>
        </row>
        <row r="939">
          <cell r="E939" t="str">
            <v>1Q2027</v>
          </cell>
          <cell r="F939" t="str">
            <v>N/A</v>
          </cell>
        </row>
        <row r="940">
          <cell r="E940" t="str">
            <v>1Q2027</v>
          </cell>
          <cell r="F940" t="str">
            <v>N/A</v>
          </cell>
        </row>
        <row r="941">
          <cell r="E941" t="str">
            <v>2Q2027</v>
          </cell>
          <cell r="F941" t="str">
            <v>N/A</v>
          </cell>
        </row>
        <row r="942">
          <cell r="E942" t="str">
            <v>2Q2027</v>
          </cell>
          <cell r="F942" t="str">
            <v>N/A</v>
          </cell>
        </row>
        <row r="943">
          <cell r="E943" t="str">
            <v>2Q2027</v>
          </cell>
          <cell r="F943" t="str">
            <v>N/A</v>
          </cell>
        </row>
        <row r="944">
          <cell r="E944" t="str">
            <v>3Q2027</v>
          </cell>
          <cell r="F944" t="str">
            <v>N/A</v>
          </cell>
        </row>
        <row r="945">
          <cell r="E945" t="str">
            <v>3Q2027</v>
          </cell>
          <cell r="F945" t="str">
            <v>N/A</v>
          </cell>
        </row>
        <row r="946">
          <cell r="E946" t="str">
            <v>3Q2027</v>
          </cell>
          <cell r="F946" t="str">
            <v>N/A</v>
          </cell>
        </row>
        <row r="947">
          <cell r="E947" t="str">
            <v>4Q2027</v>
          </cell>
          <cell r="F947" t="str">
            <v>N/A</v>
          </cell>
        </row>
        <row r="948">
          <cell r="E948" t="str">
            <v>4Q2027</v>
          </cell>
          <cell r="F948" t="str">
            <v>N/A</v>
          </cell>
        </row>
        <row r="949">
          <cell r="E949" t="str">
            <v>4Q2027</v>
          </cell>
          <cell r="F949" t="str">
            <v>N/A</v>
          </cell>
        </row>
        <row r="950">
          <cell r="E950" t="str">
            <v>1Q2028</v>
          </cell>
          <cell r="F950" t="str">
            <v>N/A</v>
          </cell>
        </row>
        <row r="951">
          <cell r="E951" t="str">
            <v>1Q2028</v>
          </cell>
          <cell r="F951" t="str">
            <v>N/A</v>
          </cell>
        </row>
        <row r="952">
          <cell r="E952" t="str">
            <v>1Q2028</v>
          </cell>
          <cell r="F952" t="str">
            <v>N/A</v>
          </cell>
        </row>
        <row r="953">
          <cell r="E953" t="str">
            <v>2Q2028</v>
          </cell>
          <cell r="F953" t="str">
            <v>N/A</v>
          </cell>
        </row>
        <row r="954">
          <cell r="E954" t="str">
            <v>2Q2028</v>
          </cell>
          <cell r="F954" t="str">
            <v>N/A</v>
          </cell>
        </row>
        <row r="955">
          <cell r="E955" t="str">
            <v>2Q2028</v>
          </cell>
          <cell r="F955" t="str">
            <v>N/A</v>
          </cell>
        </row>
        <row r="956">
          <cell r="E956" t="str">
            <v>3Q2028</v>
          </cell>
          <cell r="F956" t="str">
            <v>N/A</v>
          </cell>
        </row>
        <row r="957">
          <cell r="E957" t="str">
            <v>3Q2028</v>
          </cell>
          <cell r="F957" t="str">
            <v>N/A</v>
          </cell>
        </row>
        <row r="958">
          <cell r="E958" t="str">
            <v>3Q2028</v>
          </cell>
          <cell r="F958" t="str">
            <v>N/A</v>
          </cell>
        </row>
        <row r="959">
          <cell r="E959" t="str">
            <v>4Q2028</v>
          </cell>
          <cell r="F959" t="str">
            <v>N/A</v>
          </cell>
        </row>
        <row r="960">
          <cell r="E960" t="str">
            <v>4Q2028</v>
          </cell>
          <cell r="F960" t="str">
            <v>N/A</v>
          </cell>
        </row>
        <row r="961">
          <cell r="E961" t="str">
            <v>4Q2028</v>
          </cell>
          <cell r="F961" t="str">
            <v>N/A</v>
          </cell>
        </row>
        <row r="962">
          <cell r="E962" t="str">
            <v>1Q2029</v>
          </cell>
          <cell r="F962" t="str">
            <v>N/A</v>
          </cell>
        </row>
        <row r="963">
          <cell r="E963" t="str">
            <v>1Q2029</v>
          </cell>
          <cell r="F963" t="str">
            <v>N/A</v>
          </cell>
        </row>
        <row r="964">
          <cell r="E964" t="str">
            <v>1Q2029</v>
          </cell>
          <cell r="F964" t="str">
            <v>N/A</v>
          </cell>
        </row>
        <row r="965">
          <cell r="E965" t="str">
            <v>2Q2029</v>
          </cell>
          <cell r="F965" t="str">
            <v>N/A</v>
          </cell>
        </row>
        <row r="966">
          <cell r="E966" t="str">
            <v>2Q2029</v>
          </cell>
          <cell r="F966" t="str">
            <v>N/A</v>
          </cell>
        </row>
        <row r="967">
          <cell r="E967" t="str">
            <v>2Q2029</v>
          </cell>
          <cell r="F967" t="str">
            <v>N/A</v>
          </cell>
        </row>
        <row r="968">
          <cell r="E968" t="str">
            <v>3Q2029</v>
          </cell>
          <cell r="F968" t="str">
            <v>N/A</v>
          </cell>
        </row>
        <row r="969">
          <cell r="E969" t="str">
            <v>3Q2029</v>
          </cell>
          <cell r="F969" t="str">
            <v>N/A</v>
          </cell>
        </row>
        <row r="970">
          <cell r="E970" t="str">
            <v>3Q2029</v>
          </cell>
          <cell r="F970" t="str">
            <v>N/A</v>
          </cell>
        </row>
        <row r="971">
          <cell r="E971" t="str">
            <v>4Q2029</v>
          </cell>
          <cell r="F971" t="str">
            <v>N/A</v>
          </cell>
        </row>
        <row r="972">
          <cell r="E972" t="str">
            <v>4Q2029</v>
          </cell>
          <cell r="F972" t="str">
            <v>N/A</v>
          </cell>
        </row>
        <row r="973">
          <cell r="E973" t="str">
            <v>4Q2029</v>
          </cell>
          <cell r="F973" t="str">
            <v>N/A</v>
          </cell>
        </row>
        <row r="974">
          <cell r="E974" t="str">
            <v>1Q2030</v>
          </cell>
          <cell r="F974" t="str">
            <v>N/A</v>
          </cell>
        </row>
        <row r="975">
          <cell r="E975" t="str">
            <v>1Q2030</v>
          </cell>
          <cell r="F975" t="str">
            <v>N/A</v>
          </cell>
        </row>
        <row r="976">
          <cell r="E976" t="str">
            <v>1Q2030</v>
          </cell>
          <cell r="F976" t="str">
            <v>N/A</v>
          </cell>
        </row>
        <row r="977">
          <cell r="E977" t="str">
            <v>2Q2030</v>
          </cell>
          <cell r="F977" t="str">
            <v>N/A</v>
          </cell>
        </row>
        <row r="978">
          <cell r="E978" t="str">
            <v>2Q2030</v>
          </cell>
          <cell r="F978" t="str">
            <v>N/A</v>
          </cell>
        </row>
        <row r="979">
          <cell r="E979" t="str">
            <v>2Q2030</v>
          </cell>
          <cell r="F979" t="str">
            <v>N/A</v>
          </cell>
        </row>
        <row r="980">
          <cell r="E980" t="str">
            <v>3Q2030</v>
          </cell>
          <cell r="F980" t="str">
            <v>N/A</v>
          </cell>
        </row>
        <row r="981">
          <cell r="E981" t="str">
            <v>3Q2030</v>
          </cell>
          <cell r="F981" t="str">
            <v>N/A</v>
          </cell>
        </row>
        <row r="982">
          <cell r="E982" t="str">
            <v>3Q2030</v>
          </cell>
          <cell r="F982" t="str">
            <v>N/A</v>
          </cell>
        </row>
        <row r="983">
          <cell r="E983" t="str">
            <v>4Q2030</v>
          </cell>
          <cell r="F983" t="str">
            <v>N/A</v>
          </cell>
        </row>
        <row r="984">
          <cell r="E984" t="str">
            <v>4Q2030</v>
          </cell>
          <cell r="F984" t="str">
            <v>N/A</v>
          </cell>
        </row>
        <row r="985">
          <cell r="E985" t="str">
            <v>4Q2030</v>
          </cell>
          <cell r="F985" t="str">
            <v>N/A</v>
          </cell>
        </row>
        <row r="986">
          <cell r="E986" t="str">
            <v>1Q2031</v>
          </cell>
          <cell r="F986" t="str">
            <v>N/A</v>
          </cell>
        </row>
        <row r="987">
          <cell r="E987" t="str">
            <v>1Q2031</v>
          </cell>
          <cell r="F987" t="str">
            <v>N/A</v>
          </cell>
        </row>
        <row r="988">
          <cell r="E988" t="str">
            <v>1Q2031</v>
          </cell>
          <cell r="F988" t="str">
            <v>N/A</v>
          </cell>
        </row>
        <row r="989">
          <cell r="E989" t="str">
            <v>2Q2031</v>
          </cell>
          <cell r="F989" t="str">
            <v>N/A</v>
          </cell>
        </row>
        <row r="990">
          <cell r="E990" t="str">
            <v>2Q2031</v>
          </cell>
          <cell r="F990" t="str">
            <v>N/A</v>
          </cell>
        </row>
        <row r="991">
          <cell r="E991" t="str">
            <v>2Q2031</v>
          </cell>
          <cell r="F991" t="str">
            <v>N/A</v>
          </cell>
        </row>
        <row r="992">
          <cell r="E992" t="str">
            <v>3Q2031</v>
          </cell>
          <cell r="F992" t="str">
            <v>N/A</v>
          </cell>
        </row>
        <row r="993">
          <cell r="E993" t="str">
            <v>3Q2031</v>
          </cell>
          <cell r="F993" t="str">
            <v>N/A</v>
          </cell>
        </row>
        <row r="994">
          <cell r="E994" t="str">
            <v>3Q2031</v>
          </cell>
          <cell r="F994" t="str">
            <v>N/A</v>
          </cell>
        </row>
        <row r="995">
          <cell r="E995" t="str">
            <v>4Q2031</v>
          </cell>
          <cell r="F995" t="str">
            <v>N/A</v>
          </cell>
        </row>
        <row r="996">
          <cell r="E996" t="str">
            <v>4Q2031</v>
          </cell>
          <cell r="F996" t="str">
            <v>N/A</v>
          </cell>
        </row>
        <row r="997">
          <cell r="E997" t="str">
            <v>4Q2031</v>
          </cell>
          <cell r="F997" t="str">
            <v>N/A</v>
          </cell>
        </row>
        <row r="998">
          <cell r="E998" t="str">
            <v>1Q2032</v>
          </cell>
          <cell r="F998" t="str">
            <v>N/A</v>
          </cell>
        </row>
        <row r="999">
          <cell r="E999" t="str">
            <v>1Q2032</v>
          </cell>
          <cell r="F999" t="str">
            <v>N/A</v>
          </cell>
        </row>
        <row r="1000">
          <cell r="E1000" t="str">
            <v>1Q2032</v>
          </cell>
          <cell r="F1000" t="str">
            <v>N/A</v>
          </cell>
        </row>
        <row r="1001">
          <cell r="E1001" t="str">
            <v>2Q2032</v>
          </cell>
          <cell r="F1001" t="str">
            <v>N/A</v>
          </cell>
        </row>
        <row r="1002">
          <cell r="E1002" t="str">
            <v>2Q2032</v>
          </cell>
          <cell r="F1002" t="str">
            <v>N/A</v>
          </cell>
        </row>
        <row r="1003">
          <cell r="E1003" t="str">
            <v>2Q2032</v>
          </cell>
          <cell r="F1003" t="str">
            <v>N/A</v>
          </cell>
        </row>
        <row r="1004">
          <cell r="E1004" t="str">
            <v>3Q2032</v>
          </cell>
          <cell r="F1004" t="str">
            <v>N/A</v>
          </cell>
        </row>
        <row r="1005">
          <cell r="E1005" t="str">
            <v>3Q2032</v>
          </cell>
          <cell r="F1005" t="str">
            <v>N/A</v>
          </cell>
        </row>
        <row r="1006">
          <cell r="E1006" t="str">
            <v>3Q2032</v>
          </cell>
          <cell r="F1006" t="str">
            <v>N/A</v>
          </cell>
        </row>
        <row r="1007">
          <cell r="E1007" t="str">
            <v>4Q2032</v>
          </cell>
          <cell r="F1007" t="str">
            <v>N/A</v>
          </cell>
        </row>
        <row r="1008">
          <cell r="E1008" t="str">
            <v>4Q2032</v>
          </cell>
          <cell r="F1008" t="str">
            <v>N/A</v>
          </cell>
        </row>
        <row r="1009">
          <cell r="E1009" t="str">
            <v>4Q2032</v>
          </cell>
          <cell r="F1009" t="str">
            <v>N/A</v>
          </cell>
        </row>
        <row r="1010">
          <cell r="E1010" t="str">
            <v>1Q2033</v>
          </cell>
          <cell r="F1010" t="str">
            <v>N/A</v>
          </cell>
        </row>
        <row r="1011">
          <cell r="E1011" t="str">
            <v>1Q2033</v>
          </cell>
          <cell r="F1011" t="str">
            <v>N/A</v>
          </cell>
        </row>
        <row r="1012">
          <cell r="E1012" t="str">
            <v>1Q2033</v>
          </cell>
          <cell r="F1012" t="str">
            <v>N/A</v>
          </cell>
        </row>
        <row r="1013">
          <cell r="E1013" t="str">
            <v>2Q2033</v>
          </cell>
          <cell r="F1013" t="str">
            <v>N/A</v>
          </cell>
        </row>
        <row r="1014">
          <cell r="E1014" t="str">
            <v>2Q2033</v>
          </cell>
          <cell r="F1014" t="str">
            <v>N/A</v>
          </cell>
        </row>
        <row r="1015">
          <cell r="E1015" t="str">
            <v>2Q2033</v>
          </cell>
          <cell r="F1015" t="str">
            <v>N/A</v>
          </cell>
        </row>
        <row r="1016">
          <cell r="E1016" t="str">
            <v>3Q2033</v>
          </cell>
          <cell r="F1016" t="str">
            <v>N/A</v>
          </cell>
        </row>
        <row r="1017">
          <cell r="E1017" t="str">
            <v>3Q2033</v>
          </cell>
          <cell r="F1017" t="str">
            <v>N/A</v>
          </cell>
        </row>
        <row r="1018">
          <cell r="E1018" t="str">
            <v>3Q2033</v>
          </cell>
          <cell r="F1018" t="str">
            <v>N/A</v>
          </cell>
        </row>
        <row r="1019">
          <cell r="E1019" t="str">
            <v>4Q2033</v>
          </cell>
          <cell r="F1019" t="str">
            <v>N/A</v>
          </cell>
        </row>
        <row r="1020">
          <cell r="E1020" t="str">
            <v>4Q2033</v>
          </cell>
          <cell r="F1020" t="str">
            <v>N/A</v>
          </cell>
        </row>
        <row r="1021">
          <cell r="E1021" t="str">
            <v>4Q2033</v>
          </cell>
          <cell r="F1021" t="str">
            <v>N/A</v>
          </cell>
        </row>
        <row r="1022">
          <cell r="E1022" t="str">
            <v>1Q2034</v>
          </cell>
          <cell r="F1022" t="str">
            <v>N/A</v>
          </cell>
        </row>
        <row r="1023">
          <cell r="E1023" t="str">
            <v>1Q2034</v>
          </cell>
          <cell r="F1023" t="str">
            <v>N/A</v>
          </cell>
        </row>
        <row r="1024">
          <cell r="E1024" t="str">
            <v>1Q2034</v>
          </cell>
          <cell r="F1024" t="str">
            <v>N/A</v>
          </cell>
        </row>
        <row r="1025">
          <cell r="E1025" t="str">
            <v>2Q2034</v>
          </cell>
          <cell r="F1025" t="str">
            <v>N/A</v>
          </cell>
        </row>
        <row r="1026">
          <cell r="E1026" t="str">
            <v>2Q2034</v>
          </cell>
          <cell r="F1026" t="str">
            <v>N/A</v>
          </cell>
        </row>
        <row r="1027">
          <cell r="E1027" t="str">
            <v>2Q2034</v>
          </cell>
          <cell r="F1027" t="str">
            <v>N/A</v>
          </cell>
        </row>
        <row r="1028">
          <cell r="E1028" t="str">
            <v>3Q2034</v>
          </cell>
          <cell r="F1028" t="str">
            <v>N/A</v>
          </cell>
        </row>
        <row r="1029">
          <cell r="E1029" t="str">
            <v>3Q2034</v>
          </cell>
          <cell r="F1029" t="str">
            <v>N/A</v>
          </cell>
        </row>
        <row r="1030">
          <cell r="E1030" t="str">
            <v>3Q2034</v>
          </cell>
          <cell r="F1030" t="str">
            <v>N/A</v>
          </cell>
        </row>
        <row r="1031">
          <cell r="E1031" t="str">
            <v>4Q2034</v>
          </cell>
          <cell r="F1031" t="str">
            <v>N/A</v>
          </cell>
        </row>
        <row r="1032">
          <cell r="E1032" t="str">
            <v>4Q2034</v>
          </cell>
          <cell r="F1032" t="str">
            <v>N/A</v>
          </cell>
        </row>
        <row r="1033">
          <cell r="E1033" t="str">
            <v>4Q2034</v>
          </cell>
          <cell r="F1033" t="str">
            <v>N/A</v>
          </cell>
        </row>
        <row r="1034">
          <cell r="E1034" t="str">
            <v>1Q2035</v>
          </cell>
          <cell r="F1034" t="str">
            <v>N/A</v>
          </cell>
        </row>
        <row r="1035">
          <cell r="E1035" t="str">
            <v>1Q2035</v>
          </cell>
          <cell r="F1035" t="str">
            <v>N/A</v>
          </cell>
        </row>
        <row r="1036">
          <cell r="E1036" t="str">
            <v>1Q2035</v>
          </cell>
          <cell r="F1036" t="str">
            <v>N/A</v>
          </cell>
        </row>
        <row r="1037">
          <cell r="E1037" t="str">
            <v>2Q2035</v>
          </cell>
          <cell r="F1037" t="str">
            <v>N/A</v>
          </cell>
        </row>
        <row r="1038">
          <cell r="E1038" t="str">
            <v>2Q2035</v>
          </cell>
          <cell r="F1038" t="str">
            <v>N/A</v>
          </cell>
        </row>
        <row r="1039">
          <cell r="E1039" t="str">
            <v>2Q2035</v>
          </cell>
          <cell r="F1039" t="str">
            <v>N/A</v>
          </cell>
        </row>
        <row r="1040">
          <cell r="E1040" t="str">
            <v>3Q2035</v>
          </cell>
          <cell r="F1040" t="str">
            <v>N/A</v>
          </cell>
        </row>
        <row r="1041">
          <cell r="E1041" t="str">
            <v>3Q2035</v>
          </cell>
          <cell r="F1041" t="str">
            <v>N/A</v>
          </cell>
        </row>
        <row r="1042">
          <cell r="E1042" t="str">
            <v>3Q2035</v>
          </cell>
          <cell r="F1042" t="str">
            <v>N/A</v>
          </cell>
        </row>
        <row r="1043">
          <cell r="E1043" t="str">
            <v>4Q2035</v>
          </cell>
          <cell r="F1043" t="str">
            <v>N/A</v>
          </cell>
        </row>
        <row r="1044">
          <cell r="E1044" t="str">
            <v>4Q2035</v>
          </cell>
          <cell r="F1044" t="str">
            <v>N/A</v>
          </cell>
        </row>
        <row r="1045">
          <cell r="E1045" t="str">
            <v>4Q2035</v>
          </cell>
          <cell r="F1045" t="str">
            <v>N/A</v>
          </cell>
        </row>
        <row r="1046">
          <cell r="E1046" t="str">
            <v>1Q2036</v>
          </cell>
          <cell r="F1046" t="str">
            <v>N/A</v>
          </cell>
        </row>
        <row r="1047">
          <cell r="E1047" t="str">
            <v>1Q2036</v>
          </cell>
          <cell r="F1047" t="str">
            <v>N/A</v>
          </cell>
        </row>
        <row r="1048">
          <cell r="E1048" t="str">
            <v>1Q2036</v>
          </cell>
          <cell r="F1048" t="str">
            <v>N/A</v>
          </cell>
        </row>
        <row r="1049">
          <cell r="E1049" t="str">
            <v>2Q2036</v>
          </cell>
          <cell r="F1049" t="str">
            <v>N/A</v>
          </cell>
        </row>
        <row r="1050">
          <cell r="E1050" t="str">
            <v>2Q2036</v>
          </cell>
          <cell r="F1050" t="str">
            <v>N/A</v>
          </cell>
        </row>
        <row r="1051">
          <cell r="E1051" t="str">
            <v>2Q2036</v>
          </cell>
          <cell r="F1051" t="str">
            <v>N/A</v>
          </cell>
        </row>
        <row r="1052">
          <cell r="E1052" t="str">
            <v>3Q2036</v>
          </cell>
          <cell r="F1052" t="str">
            <v>N/A</v>
          </cell>
        </row>
        <row r="1053">
          <cell r="E1053" t="str">
            <v>3Q2036</v>
          </cell>
          <cell r="F1053" t="str">
            <v>N/A</v>
          </cell>
        </row>
        <row r="1054">
          <cell r="E1054" t="str">
            <v>3Q2036</v>
          </cell>
          <cell r="F1054" t="str">
            <v>N/A</v>
          </cell>
        </row>
        <row r="1055">
          <cell r="E1055" t="str">
            <v>4Q2036</v>
          </cell>
          <cell r="F1055" t="str">
            <v>N/A</v>
          </cell>
        </row>
        <row r="1056">
          <cell r="E1056" t="str">
            <v>4Q2036</v>
          </cell>
          <cell r="F1056" t="str">
            <v>N/A</v>
          </cell>
        </row>
        <row r="1057">
          <cell r="E1057" t="str">
            <v>4Q2036</v>
          </cell>
          <cell r="F1057" t="str">
            <v>N/A</v>
          </cell>
        </row>
        <row r="1058">
          <cell r="E1058" t="str">
            <v>1Q2037</v>
          </cell>
          <cell r="F1058" t="str">
            <v>N/A</v>
          </cell>
        </row>
        <row r="1059">
          <cell r="E1059" t="str">
            <v>1Q2037</v>
          </cell>
          <cell r="F1059" t="str">
            <v>N/A</v>
          </cell>
        </row>
        <row r="1060">
          <cell r="E1060" t="str">
            <v>1Q2037</v>
          </cell>
          <cell r="F1060" t="str">
            <v>N/A</v>
          </cell>
        </row>
        <row r="1061">
          <cell r="E1061" t="str">
            <v>2Q2037</v>
          </cell>
          <cell r="F1061" t="str">
            <v>N/A</v>
          </cell>
        </row>
        <row r="1062">
          <cell r="E1062" t="str">
            <v>2Q2037</v>
          </cell>
          <cell r="F1062" t="str">
            <v>N/A</v>
          </cell>
        </row>
        <row r="1063">
          <cell r="E1063" t="str">
            <v>2Q2037</v>
          </cell>
          <cell r="F1063" t="str">
            <v>N/A</v>
          </cell>
        </row>
        <row r="1064">
          <cell r="E1064" t="str">
            <v>3Q2037</v>
          </cell>
          <cell r="F1064" t="str">
            <v>N/A</v>
          </cell>
        </row>
        <row r="1065">
          <cell r="E1065" t="str">
            <v>3Q2037</v>
          </cell>
          <cell r="F1065" t="str">
            <v>N/A</v>
          </cell>
        </row>
        <row r="1066">
          <cell r="E1066" t="str">
            <v>3Q2037</v>
          </cell>
          <cell r="F1066" t="str">
            <v>N/A</v>
          </cell>
        </row>
        <row r="1067">
          <cell r="E1067" t="str">
            <v>4Q2037</v>
          </cell>
          <cell r="F1067" t="str">
            <v>N/A</v>
          </cell>
        </row>
        <row r="1068">
          <cell r="E1068" t="str">
            <v>4Q2037</v>
          </cell>
          <cell r="F1068" t="str">
            <v>N/A</v>
          </cell>
        </row>
        <row r="1069">
          <cell r="E1069" t="str">
            <v>4Q2037</v>
          </cell>
          <cell r="F1069" t="str">
            <v>N/A</v>
          </cell>
        </row>
        <row r="1070">
          <cell r="E1070" t="str">
            <v>1Q2038</v>
          </cell>
          <cell r="F1070" t="str">
            <v>N/A</v>
          </cell>
        </row>
        <row r="1071">
          <cell r="E1071" t="str">
            <v>1Q2038</v>
          </cell>
          <cell r="F1071" t="str">
            <v>N/A</v>
          </cell>
        </row>
        <row r="1072">
          <cell r="E1072" t="str">
            <v>1Q2038</v>
          </cell>
          <cell r="F1072" t="str">
            <v>N/A</v>
          </cell>
        </row>
        <row r="1073">
          <cell r="E1073" t="str">
            <v>2Q2038</v>
          </cell>
          <cell r="F1073" t="str">
            <v>N/A</v>
          </cell>
        </row>
        <row r="1074">
          <cell r="E1074" t="str">
            <v>2Q2038</v>
          </cell>
          <cell r="F1074" t="str">
            <v>N/A</v>
          </cell>
        </row>
        <row r="1075">
          <cell r="E1075" t="str">
            <v>2Q2038</v>
          </cell>
          <cell r="F1075" t="str">
            <v>N/A</v>
          </cell>
        </row>
        <row r="1076">
          <cell r="E1076" t="str">
            <v>3Q2038</v>
          </cell>
          <cell r="F1076" t="str">
            <v>N/A</v>
          </cell>
        </row>
        <row r="1077">
          <cell r="E1077" t="str">
            <v>3Q2038</v>
          </cell>
          <cell r="F1077" t="str">
            <v>N/A</v>
          </cell>
        </row>
        <row r="1078">
          <cell r="E1078" t="str">
            <v>3Q2038</v>
          </cell>
          <cell r="F1078" t="str">
            <v>N/A</v>
          </cell>
        </row>
        <row r="1079">
          <cell r="E1079" t="str">
            <v>4Q2038</v>
          </cell>
          <cell r="F1079" t="str">
            <v>N/A</v>
          </cell>
        </row>
        <row r="1080">
          <cell r="E1080" t="str">
            <v>4Q2038</v>
          </cell>
          <cell r="F1080" t="str">
            <v>N/A</v>
          </cell>
        </row>
        <row r="1081">
          <cell r="E1081" t="str">
            <v>4Q2038</v>
          </cell>
          <cell r="F1081" t="str">
            <v>N/A</v>
          </cell>
        </row>
        <row r="1082">
          <cell r="E1082" t="str">
            <v>1Q2039</v>
          </cell>
          <cell r="F1082" t="str">
            <v>N/A</v>
          </cell>
        </row>
        <row r="1083">
          <cell r="E1083" t="str">
            <v>1Q2039</v>
          </cell>
          <cell r="F1083" t="str">
            <v>N/A</v>
          </cell>
        </row>
        <row r="1084">
          <cell r="E1084" t="str">
            <v>1Q2039</v>
          </cell>
          <cell r="F1084" t="str">
            <v>N/A</v>
          </cell>
        </row>
        <row r="1085">
          <cell r="E1085" t="str">
            <v>2Q2039</v>
          </cell>
          <cell r="F1085" t="str">
            <v>N/A</v>
          </cell>
        </row>
        <row r="1086">
          <cell r="E1086" t="str">
            <v>2Q2039</v>
          </cell>
          <cell r="F1086" t="str">
            <v>N/A</v>
          </cell>
        </row>
        <row r="1087">
          <cell r="E1087" t="str">
            <v>2Q2039</v>
          </cell>
          <cell r="F1087" t="str">
            <v>N/A</v>
          </cell>
        </row>
        <row r="1088">
          <cell r="E1088" t="str">
            <v>3Q2039</v>
          </cell>
          <cell r="F1088" t="str">
            <v>N/A</v>
          </cell>
        </row>
        <row r="1089">
          <cell r="E1089" t="str">
            <v>3Q2039</v>
          </cell>
          <cell r="F1089" t="str">
            <v>N/A</v>
          </cell>
        </row>
        <row r="1090">
          <cell r="E1090" t="str">
            <v>3Q2039</v>
          </cell>
          <cell r="F1090" t="str">
            <v>N/A</v>
          </cell>
        </row>
        <row r="1091">
          <cell r="E1091" t="str">
            <v>4Q2039</v>
          </cell>
          <cell r="F1091" t="str">
            <v>N/A</v>
          </cell>
        </row>
        <row r="1092">
          <cell r="E1092" t="str">
            <v>4Q2039</v>
          </cell>
          <cell r="F1092" t="str">
            <v>N/A</v>
          </cell>
        </row>
        <row r="1093">
          <cell r="E1093" t="str">
            <v>4Q2039</v>
          </cell>
          <cell r="F1093" t="str">
            <v>N/A</v>
          </cell>
        </row>
        <row r="1094">
          <cell r="E1094" t="str">
            <v>1Q2040</v>
          </cell>
          <cell r="F1094" t="str">
            <v>N/A</v>
          </cell>
        </row>
        <row r="1095">
          <cell r="E1095" t="str">
            <v>1Q2040</v>
          </cell>
          <cell r="F1095" t="str">
            <v>N/A</v>
          </cell>
        </row>
        <row r="1096">
          <cell r="E1096" t="str">
            <v>1Q2040</v>
          </cell>
          <cell r="F1096" t="str">
            <v>N/A</v>
          </cell>
        </row>
        <row r="1097">
          <cell r="E1097" t="str">
            <v>2Q2040</v>
          </cell>
          <cell r="F1097" t="str">
            <v>N/A</v>
          </cell>
        </row>
        <row r="1098">
          <cell r="E1098" t="str">
            <v>2Q2040</v>
          </cell>
          <cell r="F1098" t="str">
            <v>N/A</v>
          </cell>
        </row>
        <row r="1099">
          <cell r="E1099" t="str">
            <v>2Q2040</v>
          </cell>
          <cell r="F1099" t="str">
            <v>N/A</v>
          </cell>
        </row>
        <row r="1100">
          <cell r="E1100" t="str">
            <v>3Q2040</v>
          </cell>
          <cell r="F1100" t="str">
            <v>N/A</v>
          </cell>
        </row>
        <row r="1101">
          <cell r="E1101" t="str">
            <v>3Q2040</v>
          </cell>
          <cell r="F1101" t="str">
            <v>N/A</v>
          </cell>
        </row>
        <row r="1102">
          <cell r="E1102" t="str">
            <v>3Q2040</v>
          </cell>
          <cell r="F1102" t="str">
            <v>N/A</v>
          </cell>
        </row>
        <row r="1103">
          <cell r="E1103" t="str">
            <v>4Q2040</v>
          </cell>
          <cell r="F1103" t="str">
            <v>N/A</v>
          </cell>
        </row>
        <row r="1104">
          <cell r="E1104" t="str">
            <v>4Q2040</v>
          </cell>
          <cell r="F1104" t="str">
            <v>N/A</v>
          </cell>
        </row>
        <row r="1105">
          <cell r="E1105" t="str">
            <v>4Q2040</v>
          </cell>
          <cell r="F1105" t="str">
            <v>N/A</v>
          </cell>
        </row>
        <row r="1106">
          <cell r="E1106" t="str">
            <v>1Q2041</v>
          </cell>
          <cell r="F1106" t="str">
            <v>N/A</v>
          </cell>
        </row>
        <row r="1107">
          <cell r="E1107" t="str">
            <v>1Q2041</v>
          </cell>
          <cell r="F1107" t="str">
            <v>N/A</v>
          </cell>
        </row>
        <row r="1108">
          <cell r="E1108" t="str">
            <v>1Q2041</v>
          </cell>
          <cell r="F1108" t="str">
            <v>N/A</v>
          </cell>
        </row>
        <row r="1109">
          <cell r="E1109" t="str">
            <v>2Q2041</v>
          </cell>
          <cell r="F1109" t="str">
            <v>N/A</v>
          </cell>
        </row>
        <row r="1110">
          <cell r="E1110" t="str">
            <v>2Q2041</v>
          </cell>
          <cell r="F1110" t="str">
            <v>N/A</v>
          </cell>
        </row>
        <row r="1111">
          <cell r="E1111" t="str">
            <v>2Q2041</v>
          </cell>
          <cell r="F1111" t="str">
            <v>N/A</v>
          </cell>
        </row>
        <row r="1112">
          <cell r="E1112" t="str">
            <v>3Q2041</v>
          </cell>
          <cell r="F1112" t="str">
            <v>N/A</v>
          </cell>
        </row>
        <row r="1113">
          <cell r="E1113" t="str">
            <v>3Q2041</v>
          </cell>
          <cell r="F1113" t="str">
            <v>N/A</v>
          </cell>
        </row>
        <row r="1114">
          <cell r="E1114" t="str">
            <v>3Q2041</v>
          </cell>
          <cell r="F1114" t="str">
            <v>N/A</v>
          </cell>
        </row>
        <row r="1115">
          <cell r="E1115" t="str">
            <v>4Q2041</v>
          </cell>
          <cell r="F1115" t="str">
            <v>N/A</v>
          </cell>
        </row>
        <row r="1116">
          <cell r="E1116" t="str">
            <v>4Q2041</v>
          </cell>
          <cell r="F1116" t="str">
            <v>N/A</v>
          </cell>
        </row>
        <row r="1117">
          <cell r="E1117" t="str">
            <v>4Q2041</v>
          </cell>
          <cell r="F1117" t="str">
            <v>N/A</v>
          </cell>
        </row>
        <row r="1118">
          <cell r="E1118" t="str">
            <v>1Q2042</v>
          </cell>
          <cell r="F1118" t="str">
            <v>N/A</v>
          </cell>
        </row>
        <row r="1119">
          <cell r="E1119" t="str">
            <v>1Q2042</v>
          </cell>
          <cell r="F1119" t="str">
            <v>N/A</v>
          </cell>
        </row>
        <row r="1120">
          <cell r="E1120" t="str">
            <v>1Q2042</v>
          </cell>
          <cell r="F1120" t="str">
            <v>N/A</v>
          </cell>
        </row>
        <row r="1121">
          <cell r="E1121" t="str">
            <v>2Q2042</v>
          </cell>
          <cell r="F1121" t="str">
            <v>N/A</v>
          </cell>
        </row>
        <row r="1122">
          <cell r="E1122" t="str">
            <v>2Q2042</v>
          </cell>
          <cell r="F1122" t="str">
            <v>N/A</v>
          </cell>
        </row>
        <row r="1123">
          <cell r="E1123" t="str">
            <v>2Q2042</v>
          </cell>
          <cell r="F1123" t="str">
            <v>N/A</v>
          </cell>
        </row>
        <row r="1124">
          <cell r="E1124" t="str">
            <v>3Q2042</v>
          </cell>
          <cell r="F1124" t="str">
            <v>N/A</v>
          </cell>
        </row>
        <row r="1125">
          <cell r="E1125" t="str">
            <v>3Q2042</v>
          </cell>
          <cell r="F1125" t="str">
            <v>N/A</v>
          </cell>
        </row>
        <row r="1126">
          <cell r="E1126" t="str">
            <v>3Q2042</v>
          </cell>
          <cell r="F1126" t="str">
            <v>N/A</v>
          </cell>
        </row>
        <row r="1127">
          <cell r="E1127" t="str">
            <v>4Q2042</v>
          </cell>
          <cell r="F1127" t="str">
            <v>N/A</v>
          </cell>
        </row>
        <row r="1128">
          <cell r="E1128" t="str">
            <v>4Q2042</v>
          </cell>
          <cell r="F1128" t="str">
            <v>N/A</v>
          </cell>
        </row>
        <row r="1129">
          <cell r="E1129" t="str">
            <v>4Q2042</v>
          </cell>
          <cell r="F1129" t="str">
            <v>N/A</v>
          </cell>
        </row>
        <row r="1130">
          <cell r="E1130" t="str">
            <v>1Q2043</v>
          </cell>
          <cell r="F1130" t="str">
            <v>N/A</v>
          </cell>
        </row>
        <row r="1131">
          <cell r="E1131" t="str">
            <v>1Q2043</v>
          </cell>
          <cell r="F1131" t="str">
            <v>N/A</v>
          </cell>
        </row>
        <row r="1132">
          <cell r="E1132" t="str">
            <v>1Q2043</v>
          </cell>
          <cell r="F1132" t="str">
            <v>N/A</v>
          </cell>
        </row>
        <row r="1133">
          <cell r="E1133" t="str">
            <v>2Q2043</v>
          </cell>
          <cell r="F1133" t="str">
            <v>N/A</v>
          </cell>
        </row>
        <row r="1134">
          <cell r="E1134" t="str">
            <v>2Q2043</v>
          </cell>
          <cell r="F1134" t="str">
            <v>N/A</v>
          </cell>
        </row>
        <row r="1135">
          <cell r="E1135" t="str">
            <v>2Q2043</v>
          </cell>
          <cell r="F1135" t="str">
            <v>N/A</v>
          </cell>
        </row>
        <row r="1136">
          <cell r="E1136" t="str">
            <v>3Q2043</v>
          </cell>
          <cell r="F1136" t="str">
            <v>N/A</v>
          </cell>
        </row>
        <row r="1137">
          <cell r="E1137" t="str">
            <v>3Q2043</v>
          </cell>
          <cell r="F1137" t="str">
            <v>N/A</v>
          </cell>
        </row>
        <row r="1138">
          <cell r="E1138" t="str">
            <v>3Q2043</v>
          </cell>
          <cell r="F1138" t="str">
            <v>N/A</v>
          </cell>
        </row>
        <row r="1139">
          <cell r="E1139" t="str">
            <v>4Q2043</v>
          </cell>
          <cell r="F1139" t="str">
            <v>N/A</v>
          </cell>
        </row>
        <row r="1140">
          <cell r="E1140" t="str">
            <v>4Q2043</v>
          </cell>
          <cell r="F1140" t="str">
            <v>N/A</v>
          </cell>
        </row>
        <row r="1141">
          <cell r="E1141" t="str">
            <v>4Q2043</v>
          </cell>
          <cell r="F1141" t="str">
            <v>N/A</v>
          </cell>
        </row>
        <row r="1142">
          <cell r="E1142" t="str">
            <v>1Q2044</v>
          </cell>
          <cell r="F1142" t="str">
            <v>N/A</v>
          </cell>
        </row>
        <row r="1143">
          <cell r="E1143" t="str">
            <v>1Q2044</v>
          </cell>
          <cell r="F1143" t="str">
            <v>N/A</v>
          </cell>
        </row>
        <row r="1144">
          <cell r="E1144" t="str">
            <v>1Q2044</v>
          </cell>
          <cell r="F1144" t="str">
            <v>N/A</v>
          </cell>
        </row>
        <row r="1145">
          <cell r="E1145" t="str">
            <v>2Q2044</v>
          </cell>
          <cell r="F1145" t="str">
            <v>N/A</v>
          </cell>
        </row>
        <row r="1146">
          <cell r="E1146" t="str">
            <v>2Q2044</v>
          </cell>
          <cell r="F1146" t="str">
            <v>N/A</v>
          </cell>
        </row>
        <row r="1147">
          <cell r="E1147" t="str">
            <v>2Q2044</v>
          </cell>
          <cell r="F1147" t="str">
            <v>N/A</v>
          </cell>
        </row>
        <row r="1148">
          <cell r="E1148" t="str">
            <v>3Q2044</v>
          </cell>
          <cell r="F1148" t="str">
            <v>N/A</v>
          </cell>
        </row>
        <row r="1149">
          <cell r="E1149" t="str">
            <v>3Q2044</v>
          </cell>
          <cell r="F1149" t="str">
            <v>N/A</v>
          </cell>
        </row>
        <row r="1150">
          <cell r="E1150" t="str">
            <v>3Q2044</v>
          </cell>
          <cell r="F1150" t="str">
            <v>N/A</v>
          </cell>
        </row>
        <row r="1151">
          <cell r="E1151" t="str">
            <v>4Q2044</v>
          </cell>
          <cell r="F1151" t="str">
            <v>N/A</v>
          </cell>
        </row>
        <row r="1152">
          <cell r="E1152" t="str">
            <v>4Q2044</v>
          </cell>
          <cell r="F1152" t="str">
            <v>N/A</v>
          </cell>
        </row>
        <row r="1153">
          <cell r="E1153" t="str">
            <v>4Q2044</v>
          </cell>
          <cell r="F1153" t="str">
            <v>N/A</v>
          </cell>
        </row>
        <row r="1154">
          <cell r="E1154" t="str">
            <v>1Q2045</v>
          </cell>
          <cell r="F1154" t="str">
            <v>N/A</v>
          </cell>
        </row>
        <row r="1155">
          <cell r="E1155" t="str">
            <v>1Q2045</v>
          </cell>
          <cell r="F1155" t="str">
            <v>N/A</v>
          </cell>
        </row>
        <row r="1156">
          <cell r="E1156" t="str">
            <v>1Q2045</v>
          </cell>
          <cell r="F1156" t="str">
            <v>N/A</v>
          </cell>
        </row>
        <row r="1157">
          <cell r="E1157" t="str">
            <v>2Q2045</v>
          </cell>
          <cell r="F1157" t="str">
            <v>N/A</v>
          </cell>
        </row>
        <row r="1158">
          <cell r="E1158" t="str">
            <v>2Q2045</v>
          </cell>
          <cell r="F1158" t="str">
            <v>N/A</v>
          </cell>
        </row>
        <row r="1159">
          <cell r="E1159" t="str">
            <v>2Q2045</v>
          </cell>
          <cell r="F1159" t="str">
            <v>N/A</v>
          </cell>
        </row>
        <row r="1160">
          <cell r="E1160" t="str">
            <v>3Q2045</v>
          </cell>
          <cell r="F1160" t="str">
            <v>N/A</v>
          </cell>
        </row>
        <row r="1161">
          <cell r="E1161" t="str">
            <v>3Q2045</v>
          </cell>
          <cell r="F1161" t="str">
            <v>N/A</v>
          </cell>
        </row>
        <row r="1162">
          <cell r="E1162" t="str">
            <v>3Q2045</v>
          </cell>
          <cell r="F1162" t="str">
            <v>N/A</v>
          </cell>
        </row>
        <row r="1163">
          <cell r="E1163" t="str">
            <v>4Q2045</v>
          </cell>
          <cell r="F1163" t="str">
            <v>N/A</v>
          </cell>
        </row>
        <row r="1164">
          <cell r="E1164" t="str">
            <v>4Q2045</v>
          </cell>
          <cell r="F1164" t="str">
            <v>N/A</v>
          </cell>
        </row>
        <row r="1165">
          <cell r="E1165" t="str">
            <v>4Q2045</v>
          </cell>
          <cell r="F1165" t="str">
            <v>N/A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23" sheet="Transactions"/>
  </cacheSource>
  <cacheFields count="13">
    <cacheField name="Serivce Month">
      <sharedItems containsSemiMixedTypes="0" containsNonDate="0" containsDate="1" containsString="0" containsMixedTypes="0" count="84">
        <d v="2016-01-01T00:00:00.000"/>
        <d v="2016-02-01T00:00:00.000"/>
        <d v="2016-03-01T00:00:00.000"/>
        <d v="2016-04-01T00:00:00.000"/>
        <d v="2016-05-01T00:00:00.000"/>
        <d v="2016-06-01T00:00:00.000"/>
        <d v="2016-07-01T00:00:00.000"/>
        <d v="2016-08-01T00:00:00.000"/>
        <d v="2016-09-01T00:00:00.000"/>
        <d v="2016-10-01T00:00:00.000"/>
        <d v="2016-11-01T00:00:00.000"/>
        <d v="2016-12-01T00:00:00.000"/>
        <d v="2013-05-01T00:00:00.000"/>
        <d v="2014-05-01T00:00:00.000"/>
        <d v="2015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1">
        <s v="PSO"/>
        <s v="SWEPCO"/>
        <s v="SWEPCO-Valley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4" firstHeaderRow="1" firstDataRow="2" firstDataCol="2"/>
  <pivotFields count="13">
    <pivotField axis="axisCol" compact="0" outline="0" subtotalTop="0" showAll="0" numFmtId="17">
      <items count="85">
        <item m="1" x="33"/>
        <item m="1" x="45"/>
        <item m="1" x="57"/>
        <item m="1" x="69"/>
        <item m="1" x="81"/>
        <item m="1" x="21"/>
        <item m="1" x="39"/>
        <item m="1" x="51"/>
        <item m="1" x="63"/>
        <item m="1" x="75"/>
        <item m="1" x="15"/>
        <item m="1" x="27"/>
        <item m="1" x="34"/>
        <item m="1" x="46"/>
        <item m="1" x="58"/>
        <item m="1" x="70"/>
        <item m="1" x="82"/>
        <item m="1" x="22"/>
        <item m="1" x="40"/>
        <item m="1" x="52"/>
        <item m="1" x="64"/>
        <item m="1" x="76"/>
        <item m="1" x="16"/>
        <item m="1" x="28"/>
        <item m="1" x="35"/>
        <item m="1" x="47"/>
        <item m="1" x="59"/>
        <item m="1" x="71"/>
        <item m="1" x="83"/>
        <item m="1" x="23"/>
        <item m="1" x="41"/>
        <item m="1" x="53"/>
        <item m="1" x="65"/>
        <item m="1" x="77"/>
        <item m="1" x="17"/>
        <item m="1" x="29"/>
        <item m="1" x="36"/>
        <item m="1" x="48"/>
        <item m="1" x="60"/>
        <item m="1" x="72"/>
        <item m="1" x="12"/>
        <item m="1" x="24"/>
        <item m="1" x="42"/>
        <item m="1" x="54"/>
        <item m="1" x="66"/>
        <item m="1" x="78"/>
        <item m="1" x="18"/>
        <item m="1" x="30"/>
        <item m="1" x="37"/>
        <item m="1" x="49"/>
        <item m="1" x="61"/>
        <item m="1" x="73"/>
        <item m="1" x="13"/>
        <item m="1" x="25"/>
        <item m="1" x="43"/>
        <item m="1" x="55"/>
        <item m="1" x="67"/>
        <item m="1" x="79"/>
        <item m="1" x="19"/>
        <item m="1" x="31"/>
        <item m="1" x="38"/>
        <item m="1" x="50"/>
        <item m="1" x="62"/>
        <item m="1" x="74"/>
        <item m="1" x="14"/>
        <item m="1" x="26"/>
        <item m="1" x="44"/>
        <item m="1" x="56"/>
        <item m="1" x="68"/>
        <item m="1" x="80"/>
        <item m="1" x="20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2">
        <item x="3"/>
        <item m="1" x="17"/>
        <item x="16"/>
        <item x="8"/>
        <item x="10"/>
        <item m="1" x="18"/>
        <item x="11"/>
        <item x="7"/>
        <item x="6"/>
        <item x="5"/>
        <item m="1" x="19"/>
        <item x="0"/>
        <item x="1"/>
        <item x="9"/>
        <item x="4"/>
        <item m="1" x="20"/>
        <item x="12"/>
        <item x="13"/>
        <item x="14"/>
        <item x="1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90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9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221</v>
      </c>
    </row>
    <row r="3" spans="1:2" ht="12.75">
      <c r="A3" s="48">
        <v>1</v>
      </c>
      <c r="B3" s="25" t="s">
        <v>224</v>
      </c>
    </row>
    <row r="4" spans="1:2" ht="12.75">
      <c r="A4" s="48">
        <v>2</v>
      </c>
      <c r="B4" s="25" t="s">
        <v>223</v>
      </c>
    </row>
    <row r="5" spans="1:2" ht="12.75">
      <c r="A5" s="48">
        <v>3</v>
      </c>
      <c r="B5" s="25" t="s">
        <v>225</v>
      </c>
    </row>
    <row r="6" spans="1:2" ht="12.75">
      <c r="A6" s="48">
        <v>4</v>
      </c>
      <c r="B6" s="300" t="s">
        <v>287</v>
      </c>
    </row>
    <row r="7" spans="1:2" ht="12.75">
      <c r="A7" s="48">
        <v>5</v>
      </c>
      <c r="B7" s="25" t="s">
        <v>228</v>
      </c>
    </row>
    <row r="8" spans="1:2" ht="12.75">
      <c r="A8" s="48">
        <v>6</v>
      </c>
      <c r="B8" s="25" t="s">
        <v>229</v>
      </c>
    </row>
    <row r="9" spans="1:2" ht="12.75">
      <c r="A9" s="48">
        <v>7</v>
      </c>
      <c r="B9" s="2" t="s">
        <v>230</v>
      </c>
    </row>
    <row r="10" spans="1:2" ht="12.75">
      <c r="A10" s="48">
        <v>8</v>
      </c>
      <c r="B10" s="25" t="s">
        <v>233</v>
      </c>
    </row>
    <row r="11" spans="1:2" ht="12.75">
      <c r="A11" s="48"/>
      <c r="B11" s="25" t="s">
        <v>234</v>
      </c>
    </row>
    <row r="12" spans="1:2" ht="12.75">
      <c r="A12" s="48"/>
      <c r="B12" s="2" t="s">
        <v>235</v>
      </c>
    </row>
    <row r="13" spans="1:2" ht="12.75">
      <c r="A13" s="48"/>
      <c r="B13" s="2" t="s">
        <v>236</v>
      </c>
    </row>
    <row r="14" spans="1:2" ht="12.75">
      <c r="A14" s="48">
        <v>9</v>
      </c>
      <c r="B14" s="25" t="s">
        <v>238</v>
      </c>
    </row>
    <row r="15" spans="1:2" ht="12.75">
      <c r="A15" s="48">
        <v>10</v>
      </c>
      <c r="B15" s="25" t="s">
        <v>240</v>
      </c>
    </row>
    <row r="16" spans="1:2" ht="12.75">
      <c r="A16" s="48">
        <v>11</v>
      </c>
      <c r="B16" s="25" t="s">
        <v>241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zoomScale="120" zoomScaleNormal="120" zoomScalePageLayoutView="0" workbookViewId="0" topLeftCell="A1">
      <pane ySplit="4" topLeftCell="A68" activePane="bottomLeft" state="frozen"/>
      <selection pane="topLeft" activeCell="A1" sqref="A1"/>
      <selection pane="bottomLeft" activeCell="C94" sqref="C94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">
      <c r="B2" s="210" t="s">
        <v>174</v>
      </c>
    </row>
    <row r="3" ht="14.25" thickBot="1">
      <c r="B3" s="209" t="s">
        <v>319</v>
      </c>
    </row>
    <row r="4" spans="2:6" ht="42" thickBot="1">
      <c r="B4" s="211" t="s">
        <v>172</v>
      </c>
      <c r="C4" s="212" t="s">
        <v>175</v>
      </c>
      <c r="D4" s="212" t="s">
        <v>183</v>
      </c>
      <c r="E4" s="213" t="s">
        <v>173</v>
      </c>
      <c r="F4" s="214" t="s">
        <v>176</v>
      </c>
    </row>
    <row r="5" spans="2:5" ht="13.5">
      <c r="B5" s="343">
        <v>40179</v>
      </c>
      <c r="C5" s="344">
        <v>0</v>
      </c>
      <c r="D5" s="206"/>
      <c r="E5" s="345">
        <v>0</v>
      </c>
    </row>
    <row r="6" spans="2:5" ht="13.5">
      <c r="B6" s="343">
        <v>40210</v>
      </c>
      <c r="C6" s="344">
        <v>0</v>
      </c>
      <c r="D6" s="206"/>
      <c r="E6" s="345">
        <v>0</v>
      </c>
    </row>
    <row r="7" spans="2:5" ht="13.5">
      <c r="B7" s="343">
        <v>40238</v>
      </c>
      <c r="C7" s="344">
        <v>0</v>
      </c>
      <c r="D7" s="206"/>
      <c r="E7" s="345">
        <v>0</v>
      </c>
    </row>
    <row r="8" spans="2:5" ht="13.5">
      <c r="B8" s="343">
        <v>40269</v>
      </c>
      <c r="C8" s="344">
        <v>0</v>
      </c>
      <c r="D8" s="206"/>
      <c r="E8" s="345">
        <v>0</v>
      </c>
    </row>
    <row r="9" spans="1:6" ht="13.5">
      <c r="A9" s="226"/>
      <c r="B9" s="343">
        <v>40299</v>
      </c>
      <c r="C9" s="344">
        <v>0</v>
      </c>
      <c r="D9" s="206"/>
      <c r="E9" s="345">
        <v>0</v>
      </c>
      <c r="F9" s="204"/>
    </row>
    <row r="10" spans="2:6" ht="14.25" thickBot="1">
      <c r="B10" s="343">
        <v>40330</v>
      </c>
      <c r="C10" s="344">
        <v>0</v>
      </c>
      <c r="D10" s="206"/>
      <c r="E10" s="345">
        <v>0</v>
      </c>
      <c r="F10" s="204"/>
    </row>
    <row r="11" spans="2:6" ht="13.5">
      <c r="B11" s="208">
        <v>40360</v>
      </c>
      <c r="C11" s="219">
        <v>0.07</v>
      </c>
      <c r="D11" s="206"/>
      <c r="E11" s="346">
        <v>1.16</v>
      </c>
      <c r="F11" s="297" t="s">
        <v>320</v>
      </c>
    </row>
    <row r="12" spans="2:6" ht="13.5">
      <c r="B12" s="208">
        <v>40391</v>
      </c>
      <c r="C12" s="217">
        <v>0.07</v>
      </c>
      <c r="D12" s="206"/>
      <c r="E12" s="346">
        <v>1.16</v>
      </c>
      <c r="F12" s="204"/>
    </row>
    <row r="13" spans="2:6" ht="13.5">
      <c r="B13" s="208">
        <v>40422</v>
      </c>
      <c r="C13" s="217">
        <v>0.07</v>
      </c>
      <c r="D13" s="206"/>
      <c r="E13" s="346">
        <v>1.16</v>
      </c>
      <c r="F13" s="204"/>
    </row>
    <row r="14" spans="2:6" ht="13.5">
      <c r="B14" s="208">
        <v>40452</v>
      </c>
      <c r="C14" s="217">
        <v>0.07</v>
      </c>
      <c r="D14" s="206"/>
      <c r="E14" s="346">
        <v>1.16</v>
      </c>
      <c r="F14" s="204"/>
    </row>
    <row r="15" spans="2:6" ht="13.5">
      <c r="B15" s="208">
        <v>40483</v>
      </c>
      <c r="C15" s="217">
        <v>0.07</v>
      </c>
      <c r="D15" s="206"/>
      <c r="E15" s="346">
        <v>1.16</v>
      </c>
      <c r="F15" s="204"/>
    </row>
    <row r="16" spans="2:6" ht="14.25" thickBot="1">
      <c r="B16" s="296">
        <v>40513</v>
      </c>
      <c r="C16" s="217">
        <v>0.07</v>
      </c>
      <c r="D16" s="206"/>
      <c r="E16" s="347">
        <v>1.16</v>
      </c>
      <c r="F16" s="204"/>
    </row>
    <row r="17" spans="2:6" ht="13.5">
      <c r="B17" s="208">
        <v>40544</v>
      </c>
      <c r="C17" s="217">
        <v>0.07</v>
      </c>
      <c r="D17" s="206"/>
      <c r="E17" s="301">
        <v>1.04</v>
      </c>
      <c r="F17" s="204"/>
    </row>
    <row r="18" spans="2:6" ht="13.5">
      <c r="B18" s="208">
        <v>40575</v>
      </c>
      <c r="C18" s="217">
        <v>0.07</v>
      </c>
      <c r="D18" s="206"/>
      <c r="E18" s="298">
        <v>1.04</v>
      </c>
      <c r="F18" s="204"/>
    </row>
    <row r="19" spans="2:6" ht="13.5">
      <c r="B19" s="208">
        <v>40603</v>
      </c>
      <c r="C19" s="217">
        <v>0.07</v>
      </c>
      <c r="D19" s="206"/>
      <c r="E19" s="298">
        <v>1.04</v>
      </c>
      <c r="F19" s="204"/>
    </row>
    <row r="20" spans="2:6" ht="13.5">
      <c r="B20" s="208">
        <v>40634</v>
      </c>
      <c r="C20" s="217">
        <v>0.07</v>
      </c>
      <c r="D20" s="206"/>
      <c r="E20" s="298">
        <v>1.04</v>
      </c>
      <c r="F20" s="204"/>
    </row>
    <row r="21" spans="2:6" ht="13.5">
      <c r="B21" s="307">
        <v>40664</v>
      </c>
      <c r="C21" s="217">
        <v>0.07</v>
      </c>
      <c r="D21" s="206"/>
      <c r="E21" s="298">
        <v>1.04</v>
      </c>
      <c r="F21" s="245" t="s">
        <v>321</v>
      </c>
    </row>
    <row r="22" spans="2:6" ht="14.25" thickBot="1">
      <c r="B22" s="307">
        <v>40695</v>
      </c>
      <c r="C22" s="218">
        <v>0.07</v>
      </c>
      <c r="D22" s="207"/>
      <c r="E22" s="298">
        <v>1.04</v>
      </c>
      <c r="F22" s="348" t="s">
        <v>322</v>
      </c>
    </row>
    <row r="23" spans="2:6" ht="13.5">
      <c r="B23" s="307">
        <v>40725</v>
      </c>
      <c r="C23" s="349">
        <v>0.07</v>
      </c>
      <c r="D23" s="349">
        <v>1.45</v>
      </c>
      <c r="E23" s="298">
        <v>1.04</v>
      </c>
      <c r="F23" s="350" t="s">
        <v>323</v>
      </c>
    </row>
    <row r="24" spans="2:6" ht="13.5">
      <c r="B24" s="307">
        <v>40756</v>
      </c>
      <c r="C24" s="349">
        <v>0.07</v>
      </c>
      <c r="D24" s="349">
        <v>1.45</v>
      </c>
      <c r="E24" s="298">
        <v>1.04</v>
      </c>
      <c r="F24" s="351" t="s">
        <v>324</v>
      </c>
    </row>
    <row r="25" spans="2:6" ht="13.5">
      <c r="B25" s="307">
        <v>40787</v>
      </c>
      <c r="C25" s="349">
        <v>0.07</v>
      </c>
      <c r="D25" s="349">
        <v>1.45</v>
      </c>
      <c r="E25" s="298">
        <v>1.04</v>
      </c>
      <c r="F25" s="205" t="s">
        <v>242</v>
      </c>
    </row>
    <row r="26" spans="2:6" ht="13.5">
      <c r="B26" s="307">
        <v>40817</v>
      </c>
      <c r="C26" s="349">
        <v>0.07</v>
      </c>
      <c r="D26" s="349">
        <v>1.45</v>
      </c>
      <c r="E26" s="298">
        <v>1.04</v>
      </c>
      <c r="F26" s="205" t="s">
        <v>237</v>
      </c>
    </row>
    <row r="27" spans="2:6" ht="13.5">
      <c r="B27" s="307">
        <v>40848</v>
      </c>
      <c r="C27" s="349">
        <v>1.45</v>
      </c>
      <c r="D27" s="207"/>
      <c r="E27" s="298">
        <v>1.04</v>
      </c>
      <c r="F27" s="204"/>
    </row>
    <row r="28" spans="2:5" ht="14.25" thickBot="1">
      <c r="B28" s="352">
        <v>40878</v>
      </c>
      <c r="C28" s="349">
        <v>1.45</v>
      </c>
      <c r="D28" s="353"/>
      <c r="E28" s="299">
        <v>1.04</v>
      </c>
    </row>
    <row r="29" spans="2:5" ht="13.5">
      <c r="B29" s="307">
        <v>40909</v>
      </c>
      <c r="C29" s="349">
        <v>1.45</v>
      </c>
      <c r="E29" s="354">
        <v>1.93</v>
      </c>
    </row>
    <row r="30" spans="2:6" ht="13.5">
      <c r="B30" s="307">
        <v>40940</v>
      </c>
      <c r="C30" s="349">
        <v>1.45</v>
      </c>
      <c r="E30" s="355">
        <f>E29</f>
        <v>1.93</v>
      </c>
      <c r="F30" s="204"/>
    </row>
    <row r="31" spans="2:6" ht="13.5">
      <c r="B31" s="307">
        <v>40969</v>
      </c>
      <c r="C31" s="349">
        <v>1.45</v>
      </c>
      <c r="E31" s="355">
        <f aca="true" t="shared" si="0" ref="E31:E40">E30</f>
        <v>1.93</v>
      </c>
      <c r="F31" s="205"/>
    </row>
    <row r="32" spans="2:6" ht="13.5">
      <c r="B32" s="307">
        <v>41000</v>
      </c>
      <c r="C32" s="349">
        <v>1.45</v>
      </c>
      <c r="E32" s="355">
        <f t="shared" si="0"/>
        <v>1.93</v>
      </c>
      <c r="F32" s="205"/>
    </row>
    <row r="33" spans="2:6" ht="13.5">
      <c r="B33" s="307">
        <v>41030</v>
      </c>
      <c r="C33" s="349">
        <v>1.45</v>
      </c>
      <c r="E33" s="355">
        <f t="shared" si="0"/>
        <v>1.93</v>
      </c>
      <c r="F33" s="205"/>
    </row>
    <row r="34" spans="2:6" ht="14.25" thickBot="1">
      <c r="B34" s="307">
        <v>41061</v>
      </c>
      <c r="C34" s="356">
        <v>1.45</v>
      </c>
      <c r="E34" s="355">
        <f t="shared" si="0"/>
        <v>1.93</v>
      </c>
      <c r="F34" s="205"/>
    </row>
    <row r="35" spans="2:6" ht="13.5">
      <c r="B35" s="307">
        <v>41091</v>
      </c>
      <c r="C35" s="357">
        <v>1.14</v>
      </c>
      <c r="E35" s="355">
        <f t="shared" si="0"/>
        <v>1.93</v>
      </c>
      <c r="F35" s="205"/>
    </row>
    <row r="36" spans="2:6" ht="13.5">
      <c r="B36" s="307">
        <v>41122</v>
      </c>
      <c r="C36" s="358">
        <v>1.14</v>
      </c>
      <c r="E36" s="355">
        <f t="shared" si="0"/>
        <v>1.93</v>
      </c>
      <c r="F36" s="205"/>
    </row>
    <row r="37" spans="2:6" ht="13.5">
      <c r="B37" s="307">
        <v>41153</v>
      </c>
      <c r="C37" s="358">
        <v>1.14</v>
      </c>
      <c r="E37" s="355">
        <f t="shared" si="0"/>
        <v>1.93</v>
      </c>
      <c r="F37" s="205"/>
    </row>
    <row r="38" spans="2:6" ht="13.5">
      <c r="B38" s="307">
        <v>41183</v>
      </c>
      <c r="C38" s="358">
        <v>1.14</v>
      </c>
      <c r="E38" s="355">
        <f t="shared" si="0"/>
        <v>1.93</v>
      </c>
      <c r="F38" s="205"/>
    </row>
    <row r="39" spans="2:6" ht="13.5">
      <c r="B39" s="307">
        <v>41214</v>
      </c>
      <c r="C39" s="358">
        <v>1.14</v>
      </c>
      <c r="E39" s="355">
        <f t="shared" si="0"/>
        <v>1.93</v>
      </c>
      <c r="F39" s="359" t="s">
        <v>325</v>
      </c>
    </row>
    <row r="40" spans="2:6" ht="14.25" thickBot="1">
      <c r="B40" s="352">
        <v>41244</v>
      </c>
      <c r="C40" s="358">
        <v>1.14</v>
      </c>
      <c r="E40" s="360">
        <f t="shared" si="0"/>
        <v>1.93</v>
      </c>
      <c r="F40" s="361" t="s">
        <v>326</v>
      </c>
    </row>
    <row r="41" spans="2:6" ht="13.5">
      <c r="B41" s="307">
        <v>41275</v>
      </c>
      <c r="C41" s="358">
        <v>1.14</v>
      </c>
      <c r="E41" s="362">
        <v>2.47</v>
      </c>
      <c r="F41" s="205"/>
    </row>
    <row r="42" spans="2:6" ht="13.5">
      <c r="B42" s="307">
        <v>41306</v>
      </c>
      <c r="C42" s="358">
        <v>1.14</v>
      </c>
      <c r="E42" s="362">
        <f>E41</f>
        <v>2.47</v>
      </c>
      <c r="F42" s="205"/>
    </row>
    <row r="43" spans="2:6" ht="13.5">
      <c r="B43" s="307">
        <v>41334</v>
      </c>
      <c r="C43" s="358">
        <v>1.14</v>
      </c>
      <c r="E43" s="362">
        <f aca="true" t="shared" si="1" ref="E43:E52">E42</f>
        <v>2.47</v>
      </c>
      <c r="F43" s="205"/>
    </row>
    <row r="44" spans="2:6" ht="13.5">
      <c r="B44" s="307">
        <v>41365</v>
      </c>
      <c r="C44" s="358">
        <v>1.14</v>
      </c>
      <c r="E44" s="362">
        <f t="shared" si="1"/>
        <v>2.47</v>
      </c>
      <c r="F44" s="205"/>
    </row>
    <row r="45" spans="2:6" ht="13.5">
      <c r="B45" s="307">
        <v>41395</v>
      </c>
      <c r="C45" s="358">
        <v>1.14</v>
      </c>
      <c r="E45" s="362">
        <f t="shared" si="1"/>
        <v>2.47</v>
      </c>
      <c r="F45" s="205"/>
    </row>
    <row r="46" spans="2:6" ht="14.25" thickBot="1">
      <c r="B46" s="307">
        <v>41426</v>
      </c>
      <c r="C46" s="363">
        <v>1.14</v>
      </c>
      <c r="E46" s="362">
        <f t="shared" si="1"/>
        <v>2.47</v>
      </c>
      <c r="F46" s="205"/>
    </row>
    <row r="47" spans="2:6" ht="13.5">
      <c r="B47" s="307">
        <v>41456</v>
      </c>
      <c r="C47" s="306">
        <v>1.93</v>
      </c>
      <c r="E47" s="362">
        <f t="shared" si="1"/>
        <v>2.47</v>
      </c>
      <c r="F47" s="205"/>
    </row>
    <row r="48" spans="2:5" ht="13.5">
      <c r="B48" s="307">
        <v>41487</v>
      </c>
      <c r="C48" s="305">
        <v>1.93</v>
      </c>
      <c r="E48" s="362">
        <f t="shared" si="1"/>
        <v>2.47</v>
      </c>
    </row>
    <row r="49" spans="2:5" ht="13.5">
      <c r="B49" s="307">
        <v>41518</v>
      </c>
      <c r="C49" s="305">
        <v>1.93</v>
      </c>
      <c r="E49" s="362">
        <f t="shared" si="1"/>
        <v>2.47</v>
      </c>
    </row>
    <row r="50" spans="2:5" ht="13.5">
      <c r="B50" s="307">
        <v>41548</v>
      </c>
      <c r="C50" s="305">
        <v>1.93</v>
      </c>
      <c r="E50" s="362">
        <f t="shared" si="1"/>
        <v>2.47</v>
      </c>
    </row>
    <row r="51" spans="2:6" ht="13.5">
      <c r="B51" s="307">
        <v>41579</v>
      </c>
      <c r="C51" s="305">
        <v>1.93</v>
      </c>
      <c r="E51" s="362">
        <f t="shared" si="1"/>
        <v>2.47</v>
      </c>
      <c r="F51" s="364" t="s">
        <v>327</v>
      </c>
    </row>
    <row r="52" spans="2:6" ht="14.25" thickBot="1">
      <c r="B52" s="352">
        <v>41609</v>
      </c>
      <c r="C52" s="305">
        <v>1.93</v>
      </c>
      <c r="E52" s="362">
        <f t="shared" si="1"/>
        <v>2.47</v>
      </c>
      <c r="F52" s="365" t="s">
        <v>328</v>
      </c>
    </row>
    <row r="53" spans="2:5" ht="13.5">
      <c r="B53" s="307">
        <v>41640</v>
      </c>
      <c r="C53" s="305">
        <v>1.93</v>
      </c>
      <c r="E53" s="366">
        <v>1.71</v>
      </c>
    </row>
    <row r="54" spans="2:5" ht="13.5">
      <c r="B54" s="307">
        <v>41671</v>
      </c>
      <c r="C54" s="305">
        <v>1.93</v>
      </c>
      <c r="E54" s="367">
        <f>E53</f>
        <v>1.71</v>
      </c>
    </row>
    <row r="55" spans="2:5" ht="13.5">
      <c r="B55" s="307">
        <v>41699</v>
      </c>
      <c r="C55" s="305">
        <v>1.93</v>
      </c>
      <c r="E55" s="367">
        <f aca="true" t="shared" si="2" ref="E55:E64">E54</f>
        <v>1.71</v>
      </c>
    </row>
    <row r="56" spans="2:5" ht="13.5">
      <c r="B56" s="307">
        <v>41730</v>
      </c>
      <c r="C56" s="305">
        <v>1.93</v>
      </c>
      <c r="E56" s="367">
        <f t="shared" si="2"/>
        <v>1.71</v>
      </c>
    </row>
    <row r="57" spans="2:5" ht="13.5">
      <c r="B57" s="307">
        <v>41760</v>
      </c>
      <c r="C57" s="305">
        <v>1.93</v>
      </c>
      <c r="E57" s="367">
        <f t="shared" si="2"/>
        <v>1.71</v>
      </c>
    </row>
    <row r="58" spans="2:5" ht="14.25" thickBot="1">
      <c r="B58" s="307">
        <v>41791</v>
      </c>
      <c r="C58" s="305">
        <v>1.93</v>
      </c>
      <c r="E58" s="367">
        <f t="shared" si="2"/>
        <v>1.71</v>
      </c>
    </row>
    <row r="59" spans="2:5" ht="13.5">
      <c r="B59" s="368">
        <v>41821</v>
      </c>
      <c r="C59" s="369">
        <v>2.3</v>
      </c>
      <c r="E59" s="367">
        <f t="shared" si="2"/>
        <v>1.71</v>
      </c>
    </row>
    <row r="60" spans="2:5" ht="13.5">
      <c r="B60" s="368">
        <v>41852</v>
      </c>
      <c r="C60" s="370">
        <f>C59</f>
        <v>2.3</v>
      </c>
      <c r="E60" s="367">
        <f t="shared" si="2"/>
        <v>1.71</v>
      </c>
    </row>
    <row r="61" spans="2:5" ht="13.5">
      <c r="B61" s="368">
        <v>41883</v>
      </c>
      <c r="C61" s="370">
        <f aca="true" t="shared" si="3" ref="C61:C69">C60</f>
        <v>2.3</v>
      </c>
      <c r="E61" s="367">
        <f t="shared" si="2"/>
        <v>1.71</v>
      </c>
    </row>
    <row r="62" spans="2:5" ht="13.5">
      <c r="B62" s="368">
        <v>41913</v>
      </c>
      <c r="C62" s="370">
        <f t="shared" si="3"/>
        <v>2.3</v>
      </c>
      <c r="E62" s="367">
        <f t="shared" si="2"/>
        <v>1.71</v>
      </c>
    </row>
    <row r="63" spans="2:5" ht="13.5">
      <c r="B63" s="368">
        <v>41944</v>
      </c>
      <c r="C63" s="370">
        <f t="shared" si="3"/>
        <v>2.3</v>
      </c>
      <c r="E63" s="367">
        <f t="shared" si="2"/>
        <v>1.71</v>
      </c>
    </row>
    <row r="64" spans="2:5" ht="14.25" thickBot="1">
      <c r="B64" s="371">
        <v>41974</v>
      </c>
      <c r="C64" s="370">
        <f t="shared" si="3"/>
        <v>2.3</v>
      </c>
      <c r="E64" s="367">
        <f t="shared" si="2"/>
        <v>1.71</v>
      </c>
    </row>
    <row r="65" spans="2:5" ht="13.5">
      <c r="B65" s="368">
        <v>42005</v>
      </c>
      <c r="C65" s="370">
        <f t="shared" si="3"/>
        <v>2.3</v>
      </c>
      <c r="E65" s="372">
        <v>1.34</v>
      </c>
    </row>
    <row r="66" spans="2:5" ht="13.5">
      <c r="B66" s="368">
        <v>42036</v>
      </c>
      <c r="C66" s="370">
        <f t="shared" si="3"/>
        <v>2.3</v>
      </c>
      <c r="E66" s="373">
        <f>E65</f>
        <v>1.34</v>
      </c>
    </row>
    <row r="67" spans="2:5" ht="13.5">
      <c r="B67" s="368">
        <v>42064</v>
      </c>
      <c r="C67" s="370">
        <f t="shared" si="3"/>
        <v>2.3</v>
      </c>
      <c r="E67" s="373">
        <f aca="true" t="shared" si="4" ref="E67:E76">E66</f>
        <v>1.34</v>
      </c>
    </row>
    <row r="68" spans="2:5" ht="13.5">
      <c r="B68" s="368">
        <v>42095</v>
      </c>
      <c r="C68" s="370">
        <f t="shared" si="3"/>
        <v>2.3</v>
      </c>
      <c r="E68" s="373">
        <f t="shared" si="4"/>
        <v>1.34</v>
      </c>
    </row>
    <row r="69" spans="2:5" ht="13.5">
      <c r="B69" s="368">
        <v>42125</v>
      </c>
      <c r="C69" s="370">
        <f t="shared" si="3"/>
        <v>2.3</v>
      </c>
      <c r="E69" s="373">
        <f t="shared" si="4"/>
        <v>1.34</v>
      </c>
    </row>
    <row r="70" spans="2:5" ht="14.25" thickBot="1">
      <c r="B70" s="368">
        <v>42156</v>
      </c>
      <c r="C70" s="374">
        <f>C69</f>
        <v>2.3</v>
      </c>
      <c r="E70" s="373">
        <f t="shared" si="4"/>
        <v>1.34</v>
      </c>
    </row>
    <row r="71" spans="2:5" ht="13.5">
      <c r="B71" s="368">
        <v>42186</v>
      </c>
      <c r="C71" s="375">
        <v>1.44</v>
      </c>
      <c r="E71" s="373">
        <f t="shared" si="4"/>
        <v>1.34</v>
      </c>
    </row>
    <row r="72" spans="2:5" ht="13.5">
      <c r="B72" s="368">
        <v>42217</v>
      </c>
      <c r="C72" s="376">
        <f aca="true" t="shared" si="5" ref="C72:C82">C71</f>
        <v>1.44</v>
      </c>
      <c r="E72" s="373">
        <f t="shared" si="4"/>
        <v>1.34</v>
      </c>
    </row>
    <row r="73" spans="2:5" ht="13.5">
      <c r="B73" s="368">
        <v>42248</v>
      </c>
      <c r="C73" s="376">
        <f t="shared" si="5"/>
        <v>1.44</v>
      </c>
      <c r="E73" s="373">
        <f t="shared" si="4"/>
        <v>1.34</v>
      </c>
    </row>
    <row r="74" spans="2:5" ht="13.5">
      <c r="B74" s="368">
        <v>42278</v>
      </c>
      <c r="C74" s="376">
        <f t="shared" si="5"/>
        <v>1.44</v>
      </c>
      <c r="E74" s="373">
        <f t="shared" si="4"/>
        <v>1.34</v>
      </c>
    </row>
    <row r="75" spans="2:5" ht="13.5">
      <c r="B75" s="368">
        <v>42309</v>
      </c>
      <c r="C75" s="376">
        <f t="shared" si="5"/>
        <v>1.44</v>
      </c>
      <c r="E75" s="373">
        <f t="shared" si="4"/>
        <v>1.34</v>
      </c>
    </row>
    <row r="76" spans="2:5" ht="14.25" thickBot="1">
      <c r="B76" s="371">
        <v>42339</v>
      </c>
      <c r="C76" s="376">
        <f t="shared" si="5"/>
        <v>1.44</v>
      </c>
      <c r="E76" s="384">
        <f t="shared" si="4"/>
        <v>1.34</v>
      </c>
    </row>
    <row r="77" spans="2:5" ht="13.5">
      <c r="B77" s="368">
        <v>42370</v>
      </c>
      <c r="C77" s="376">
        <f t="shared" si="5"/>
        <v>1.44</v>
      </c>
      <c r="E77" s="385">
        <v>1.34</v>
      </c>
    </row>
    <row r="78" spans="2:5" ht="13.5">
      <c r="B78" s="368">
        <v>42401</v>
      </c>
      <c r="C78" s="376">
        <f t="shared" si="5"/>
        <v>1.44</v>
      </c>
      <c r="E78" s="386">
        <f>+E77</f>
        <v>1.34</v>
      </c>
    </row>
    <row r="79" spans="2:5" ht="13.5">
      <c r="B79" s="368">
        <v>42430</v>
      </c>
      <c r="C79" s="376">
        <f t="shared" si="5"/>
        <v>1.44</v>
      </c>
      <c r="E79" s="386">
        <f aca="true" t="shared" si="6" ref="E79:E88">+E78</f>
        <v>1.34</v>
      </c>
    </row>
    <row r="80" spans="2:5" ht="13.5">
      <c r="B80" s="368">
        <v>42461</v>
      </c>
      <c r="C80" s="376">
        <f t="shared" si="5"/>
        <v>1.44</v>
      </c>
      <c r="E80" s="386">
        <f t="shared" si="6"/>
        <v>1.34</v>
      </c>
    </row>
    <row r="81" spans="2:5" ht="13.5">
      <c r="B81" s="368">
        <v>42491</v>
      </c>
      <c r="C81" s="376">
        <f t="shared" si="5"/>
        <v>1.44</v>
      </c>
      <c r="E81" s="386">
        <f t="shared" si="6"/>
        <v>1.34</v>
      </c>
    </row>
    <row r="82" spans="2:5" ht="14.25" thickBot="1">
      <c r="B82" s="368">
        <v>42522</v>
      </c>
      <c r="C82" s="377">
        <f t="shared" si="5"/>
        <v>1.44</v>
      </c>
      <c r="E82" s="386">
        <f t="shared" si="6"/>
        <v>1.34</v>
      </c>
    </row>
    <row r="83" spans="2:5" ht="13.5">
      <c r="B83" s="368">
        <v>42552</v>
      </c>
      <c r="C83" s="379">
        <v>1.33</v>
      </c>
      <c r="E83" s="386">
        <f t="shared" si="6"/>
        <v>1.34</v>
      </c>
    </row>
    <row r="84" spans="2:5" ht="13.5">
      <c r="B84" s="368">
        <v>42583</v>
      </c>
      <c r="C84" s="380">
        <f>C83</f>
        <v>1.33</v>
      </c>
      <c r="E84" s="386">
        <f t="shared" si="6"/>
        <v>1.34</v>
      </c>
    </row>
    <row r="85" spans="2:5" ht="13.5">
      <c r="B85" s="368">
        <v>42614</v>
      </c>
      <c r="C85" s="380">
        <f aca="true" t="shared" si="7" ref="C85:C94">C84</f>
        <v>1.33</v>
      </c>
      <c r="E85" s="386">
        <f t="shared" si="6"/>
        <v>1.34</v>
      </c>
    </row>
    <row r="86" spans="2:5" ht="13.5">
      <c r="B86" s="368">
        <v>42644</v>
      </c>
      <c r="C86" s="380">
        <f t="shared" si="7"/>
        <v>1.33</v>
      </c>
      <c r="E86" s="386">
        <f t="shared" si="6"/>
        <v>1.34</v>
      </c>
    </row>
    <row r="87" spans="2:5" ht="13.5">
      <c r="B87" s="368">
        <v>42675</v>
      </c>
      <c r="C87" s="380">
        <f t="shared" si="7"/>
        <v>1.33</v>
      </c>
      <c r="E87" s="386">
        <f t="shared" si="6"/>
        <v>1.34</v>
      </c>
    </row>
    <row r="88" spans="2:5" ht="14.25" thickBot="1">
      <c r="B88" s="371">
        <v>42705</v>
      </c>
      <c r="C88" s="380">
        <f t="shared" si="7"/>
        <v>1.33</v>
      </c>
      <c r="E88" s="387">
        <f t="shared" si="6"/>
        <v>1.34</v>
      </c>
    </row>
    <row r="89" spans="2:3" ht="13.5">
      <c r="B89" s="368">
        <v>42736</v>
      </c>
      <c r="C89" s="380">
        <f t="shared" si="7"/>
        <v>1.33</v>
      </c>
    </row>
    <row r="90" spans="2:3" ht="13.5">
      <c r="B90" s="368">
        <v>42767</v>
      </c>
      <c r="C90" s="380">
        <f t="shared" si="7"/>
        <v>1.33</v>
      </c>
    </row>
    <row r="91" spans="2:3" ht="13.5">
      <c r="B91" s="368">
        <v>42795</v>
      </c>
      <c r="C91" s="380">
        <f t="shared" si="7"/>
        <v>1.33</v>
      </c>
    </row>
    <row r="92" spans="2:3" ht="13.5">
      <c r="B92" s="368">
        <v>42826</v>
      </c>
      <c r="C92" s="380">
        <f t="shared" si="7"/>
        <v>1.33</v>
      </c>
    </row>
    <row r="93" spans="2:3" ht="13.5">
      <c r="B93" s="368">
        <v>42856</v>
      </c>
      <c r="C93" s="380">
        <f t="shared" si="7"/>
        <v>1.33</v>
      </c>
    </row>
    <row r="94" spans="2:3" ht="14.25" thickBot="1">
      <c r="B94" s="368">
        <v>42887</v>
      </c>
      <c r="C94" s="388">
        <f t="shared" si="7"/>
        <v>1.33</v>
      </c>
    </row>
    <row r="95" spans="2:3" ht="13.5">
      <c r="B95" s="368">
        <v>42917</v>
      </c>
      <c r="C95" s="389">
        <v>1.27</v>
      </c>
    </row>
    <row r="96" spans="2:3" ht="13.5">
      <c r="B96" s="368">
        <v>42948</v>
      </c>
      <c r="C96" s="390">
        <f>C95</f>
        <v>1.27</v>
      </c>
    </row>
    <row r="97" spans="2:3" ht="13.5">
      <c r="B97" s="368">
        <v>42979</v>
      </c>
      <c r="C97" s="390">
        <f aca="true" t="shared" si="8" ref="C97:C106">C96</f>
        <v>1.27</v>
      </c>
    </row>
    <row r="98" spans="2:3" ht="13.5">
      <c r="B98" s="368">
        <v>43009</v>
      </c>
      <c r="C98" s="390">
        <f t="shared" si="8"/>
        <v>1.27</v>
      </c>
    </row>
    <row r="99" spans="2:3" ht="13.5">
      <c r="B99" s="368">
        <v>43040</v>
      </c>
      <c r="C99" s="390">
        <f t="shared" si="8"/>
        <v>1.27</v>
      </c>
    </row>
    <row r="100" spans="2:3" ht="14.25" thickBot="1">
      <c r="B100" s="371">
        <v>43070</v>
      </c>
      <c r="C100" s="390">
        <f t="shared" si="8"/>
        <v>1.27</v>
      </c>
    </row>
    <row r="101" spans="2:3" ht="13.5">
      <c r="B101" s="368">
        <v>43101</v>
      </c>
      <c r="C101" s="390">
        <f t="shared" si="8"/>
        <v>1.27</v>
      </c>
    </row>
    <row r="102" spans="2:3" ht="13.5">
      <c r="B102" s="368">
        <v>43132</v>
      </c>
      <c r="C102" s="390">
        <f t="shared" si="8"/>
        <v>1.27</v>
      </c>
    </row>
    <row r="103" spans="2:3" ht="13.5">
      <c r="B103" s="368">
        <v>43160</v>
      </c>
      <c r="C103" s="390">
        <f t="shared" si="8"/>
        <v>1.27</v>
      </c>
    </row>
    <row r="104" spans="2:3" ht="13.5">
      <c r="B104" s="368">
        <v>43191</v>
      </c>
      <c r="C104" s="390">
        <f t="shared" si="8"/>
        <v>1.27</v>
      </c>
    </row>
    <row r="105" spans="2:3" ht="13.5">
      <c r="B105" s="368">
        <v>43221</v>
      </c>
      <c r="C105" s="390">
        <f t="shared" si="8"/>
        <v>1.27</v>
      </c>
    </row>
    <row r="106" spans="2:3" ht="14.25" thickBot="1">
      <c r="B106" s="368">
        <v>43252</v>
      </c>
      <c r="C106" s="391">
        <f t="shared" si="8"/>
        <v>1.27</v>
      </c>
    </row>
    <row r="107" ht="12.75">
      <c r="B107" s="368">
        <v>43282</v>
      </c>
    </row>
    <row r="108" ht="12.75">
      <c r="B108" s="368">
        <v>43313</v>
      </c>
    </row>
    <row r="109" ht="12.75">
      <c r="B109" s="368">
        <v>43344</v>
      </c>
    </row>
    <row r="110" ht="12.75">
      <c r="B110" s="368">
        <v>43374</v>
      </c>
    </row>
    <row r="111" ht="12.75">
      <c r="B111" s="368">
        <v>43405</v>
      </c>
    </row>
    <row r="112" ht="13.5" thickBot="1">
      <c r="B112" s="371">
        <v>43435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view="pageBreakPreview" zoomScaleNormal="85" zoomScaleSheetLayoutView="100" zoomScalePageLayoutView="0" workbookViewId="0" topLeftCell="A1">
      <selection activeCell="E7" sqref="E7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2" t="str">
        <f>+Transactions!B1</f>
        <v>AEPTCo Formula Rate -- FERC Docket ER10-355</v>
      </c>
      <c r="D1" s="392"/>
      <c r="E1" s="392"/>
      <c r="F1" s="392"/>
      <c r="G1" s="392"/>
      <c r="H1" s="392"/>
      <c r="K1" s="308">
        <v>2017</v>
      </c>
    </row>
    <row r="2" spans="3:8" ht="12.75">
      <c r="C2" s="392" t="s">
        <v>162</v>
      </c>
      <c r="D2" s="392"/>
      <c r="E2" s="392"/>
      <c r="F2" s="392"/>
      <c r="G2" s="392"/>
      <c r="H2" s="392"/>
    </row>
    <row r="3" spans="3:8" ht="12.75">
      <c r="C3" s="392" t="str">
        <f>"for period 01/01/"&amp;F8&amp;" - 12/31/"&amp;F8</f>
        <v>for period 01/01/2016 - 12/31/2016</v>
      </c>
      <c r="D3" s="392"/>
      <c r="E3" s="392"/>
      <c r="F3" s="392"/>
      <c r="G3" s="392"/>
      <c r="H3" s="392"/>
    </row>
    <row r="4" spans="3:8" ht="12.75">
      <c r="C4" s="392" t="s">
        <v>345</v>
      </c>
      <c r="D4" s="392"/>
      <c r="E4" s="392"/>
      <c r="F4" s="392"/>
      <c r="G4" s="392"/>
      <c r="H4" s="392"/>
    </row>
    <row r="5" spans="3:4" ht="12.75">
      <c r="C5" s="302" t="str">
        <f>"Prepared:  May 24, "&amp;K1&amp;""</f>
        <v>Prepared:  May 24, 2017</v>
      </c>
      <c r="D5" s="295"/>
    </row>
    <row r="6" ht="12.75">
      <c r="C6" s="112"/>
    </row>
    <row r="7" ht="12.75">
      <c r="C7" s="5"/>
    </row>
    <row r="8" ht="27.75" customHeight="1" thickBot="1">
      <c r="F8" s="198">
        <f>Transactions!N1</f>
        <v>2016</v>
      </c>
    </row>
    <row r="9" spans="5:11" ht="20.25" customHeight="1">
      <c r="E9" s="227" t="s">
        <v>184</v>
      </c>
      <c r="F9" s="188"/>
      <c r="G9" s="197" t="s">
        <v>167</v>
      </c>
      <c r="K9" s="48"/>
    </row>
    <row r="10" spans="2:7" ht="42" customHeight="1" thickBot="1">
      <c r="B10" s="174"/>
      <c r="E10" s="253" t="str">
        <f>"(per "&amp;$F8-1&amp;" Update of May "&amp;$F8-1&amp;")"</f>
        <v>(per 2015 Update of May 2015)</v>
      </c>
      <c r="F10" s="294" t="str">
        <f>"(per "&amp;F8+1&amp;" Update of May "&amp;F8+1&amp;")"</f>
        <v>(per 2017 Update of May 2017)</v>
      </c>
      <c r="G10" s="254" t="str">
        <f>"(per "&amp;$F8&amp;" Update of July "&amp;F8&amp;")"</f>
        <v>(per 2016 Update of July 2016)</v>
      </c>
    </row>
    <row r="11" spans="2:7" ht="21.75" customHeight="1">
      <c r="B11" s="176"/>
      <c r="C11" s="194" t="s">
        <v>165</v>
      </c>
      <c r="D11" s="193" t="s">
        <v>163</v>
      </c>
      <c r="E11" s="277">
        <f>Transactions!K2</f>
        <v>143641.8500000001</v>
      </c>
      <c r="F11" s="182"/>
      <c r="G11" s="278">
        <f>+Transactions!K7</f>
        <v>130773.14000000001</v>
      </c>
    </row>
    <row r="12" spans="2:7" ht="21.75" customHeight="1">
      <c r="B12" s="176"/>
      <c r="C12" s="183"/>
      <c r="D12" s="200" t="s">
        <v>171</v>
      </c>
      <c r="E12" s="189"/>
      <c r="F12" s="181">
        <f>+Transactions!J2</f>
        <v>131296.7866257295</v>
      </c>
      <c r="G12" s="190"/>
    </row>
    <row r="13" spans="2:7" ht="21.75" customHeight="1">
      <c r="B13" s="175"/>
      <c r="C13" s="195" t="s">
        <v>166</v>
      </c>
      <c r="D13" s="192" t="s">
        <v>164</v>
      </c>
      <c r="E13" s="279">
        <f>Transactions!K3</f>
        <v>1.44</v>
      </c>
      <c r="F13" s="280"/>
      <c r="G13" s="281">
        <f>+Transactions!K8</f>
        <v>1.33</v>
      </c>
    </row>
    <row r="14" spans="2:7" ht="21.75" customHeight="1" thickBot="1">
      <c r="B14" s="174"/>
      <c r="C14" s="184"/>
      <c r="D14" s="199" t="s">
        <v>170</v>
      </c>
      <c r="E14" s="185"/>
      <c r="F14" s="251">
        <f>+Transactions!J3</f>
        <v>1.34</v>
      </c>
      <c r="G14" s="186"/>
    </row>
    <row r="15" spans="2:5" ht="12.75">
      <c r="B15" s="176"/>
      <c r="E15" s="146"/>
    </row>
    <row r="16" spans="2:18" ht="13.5">
      <c r="B16" s="175"/>
      <c r="C16" s="175"/>
      <c r="D16" s="191"/>
      <c r="E16" s="175"/>
      <c r="F16" s="177"/>
      <c r="G16" s="178"/>
      <c r="J16" s="16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157</v>
      </c>
      <c r="D19" s="179" t="s">
        <v>158</v>
      </c>
      <c r="E19" s="180" t="s">
        <v>159</v>
      </c>
      <c r="F19" s="180" t="s">
        <v>160</v>
      </c>
      <c r="G19" s="179" t="s">
        <v>161</v>
      </c>
      <c r="H19" s="180" t="s">
        <v>169</v>
      </c>
      <c r="M19" s="13"/>
      <c r="N19" s="166"/>
      <c r="O19" s="166"/>
      <c r="P19" s="166"/>
      <c r="Q19" s="166"/>
      <c r="R19" s="166"/>
    </row>
    <row r="20" spans="3:18" ht="53.25" customHeight="1">
      <c r="C20" s="240" t="s">
        <v>200</v>
      </c>
      <c r="D20" s="171" t="str">
        <f>"Actual Charge
("&amp;F8&amp;" True-Up)"</f>
        <v>Actual Charge
(2016 True-Up)</v>
      </c>
      <c r="E20" s="172" t="str">
        <f>"Invoiced for
CY"&amp;F8&amp;" Transmission Service"</f>
        <v>Invoiced for
CY2016 Transmission Service</v>
      </c>
      <c r="F20" s="171" t="s">
        <v>168</v>
      </c>
      <c r="G20" s="173" t="s">
        <v>115</v>
      </c>
      <c r="H20" s="196" t="s">
        <v>181</v>
      </c>
      <c r="M20" s="13"/>
      <c r="N20" s="166"/>
      <c r="O20" s="166"/>
      <c r="P20" s="166"/>
      <c r="Q20" s="166"/>
      <c r="R20" s="166"/>
    </row>
    <row r="21" spans="2:18" ht="12.75">
      <c r="B21" s="225"/>
      <c r="C21" s="167" t="s">
        <v>136</v>
      </c>
      <c r="D21" s="168">
        <f>GETPIVOTDATA("Sum of "&amp;T(Transactions!$J$19),Pivot!$A$3,"Customer",C21)</f>
        <v>11038.920000000002</v>
      </c>
      <c r="E21" s="168">
        <f>GETPIVOTDATA("Sum of "&amp;T(Transactions!$K$19),Pivot!$A$3,"Customer",C21)</f>
        <v>11371.57</v>
      </c>
      <c r="F21" s="168">
        <f>D21-E21</f>
        <v>-332.6499999999978</v>
      </c>
      <c r="G21" s="166">
        <f>+GETPIVOTDATA("Sum of "&amp;T(Transactions!$M$19),Pivot!$A$3,"Customer","AECC")</f>
        <v>-14.404134995508011</v>
      </c>
      <c r="H21" s="169">
        <f>F21+G21</f>
        <v>-347.0541349955058</v>
      </c>
      <c r="J21" s="325"/>
      <c r="K21" s="225"/>
      <c r="M21" s="13"/>
      <c r="N21" s="166"/>
      <c r="O21" s="166"/>
      <c r="P21" s="166"/>
      <c r="Q21" s="166"/>
      <c r="R21" s="166"/>
    </row>
    <row r="22" spans="2:18" ht="12.75">
      <c r="B22" s="225"/>
      <c r="C22" s="187" t="s">
        <v>204</v>
      </c>
      <c r="D22" s="168">
        <f>GETPIVOTDATA("Sum of "&amp;T(Transactions!$J$19),Pivot!$A$3,"Customer",C22)</f>
        <v>1886.7200000000003</v>
      </c>
      <c r="E22" s="168">
        <f>GETPIVOTDATA("Sum of "&amp;T(Transactions!$K$19),Pivot!$A$3,"Customer",C22)</f>
        <v>1942.38</v>
      </c>
      <c r="F22" s="168">
        <f aca="true" t="shared" si="0" ref="F22:F36">D22-E22</f>
        <v>-55.659999999999854</v>
      </c>
      <c r="G22" s="166">
        <f>+GETPIVOTDATA("Sum of "&amp;T(Transactions!$M$19),Pivot!$A$3,"Customer","Bentonville, AR")</f>
        <v>-2.3734053967695723</v>
      </c>
      <c r="H22" s="169">
        <f aca="true" t="shared" si="1" ref="H22:H36">F22+G22</f>
        <v>-58.033405396769425</v>
      </c>
      <c r="J22" s="325"/>
      <c r="K22" s="225"/>
      <c r="M22" s="13"/>
      <c r="N22" s="166"/>
      <c r="O22" s="166"/>
      <c r="P22" s="166"/>
      <c r="Q22" s="166"/>
      <c r="R22" s="166"/>
    </row>
    <row r="23" spans="2:18" ht="12.75">
      <c r="B23" s="225"/>
      <c r="C23" s="167" t="s">
        <v>141</v>
      </c>
      <c r="D23" s="168">
        <f>GETPIVOTDATA("Sum of "&amp;T(Transactions!$J$19),Pivot!$A$3,"Customer",C23)</f>
        <v>1441.84</v>
      </c>
      <c r="E23" s="168">
        <f>GETPIVOTDATA("Sum of "&amp;T(Transactions!$K$19),Pivot!$A$3,"Customer",C23)</f>
        <v>1488.3899999999999</v>
      </c>
      <c r="F23" s="168">
        <f t="shared" si="0"/>
        <v>-46.549999999999955</v>
      </c>
      <c r="G23" s="166">
        <f>+GETPIVOTDATA("Sum of "&amp;T(Transactions!$M$19),Pivot!$A$3,"Customer","Coffeyville, KS")</f>
        <v>-2.0329214694471665</v>
      </c>
      <c r="H23" s="169">
        <f t="shared" si="1"/>
        <v>-48.58292146944712</v>
      </c>
      <c r="J23" s="326"/>
      <c r="K23" s="225"/>
      <c r="M23" s="13"/>
      <c r="N23" s="166"/>
      <c r="O23" s="166"/>
      <c r="P23" s="166"/>
      <c r="Q23" s="166"/>
      <c r="R23" s="166"/>
    </row>
    <row r="24" spans="2:18" ht="12.75">
      <c r="B24" s="225"/>
      <c r="C24" s="187" t="s">
        <v>135</v>
      </c>
      <c r="D24" s="168">
        <f>GETPIVOTDATA("Sum of "&amp;T(Transactions!$J$19),Pivot!$A$3,"Customer",C24)</f>
        <v>3150.34</v>
      </c>
      <c r="E24" s="168">
        <f>GETPIVOTDATA("Sum of "&amp;T(Transactions!$K$19),Pivot!$A$3,"Customer",C24)</f>
        <v>3177.4300000000003</v>
      </c>
      <c r="F24" s="168">
        <f t="shared" si="0"/>
        <v>-27.090000000000146</v>
      </c>
      <c r="G24" s="166">
        <f>+GETPIVOTDATA("Sum of "&amp;T(Transactions!$M$19),Pivot!$A$3,"Customer","ETEC")</f>
        <v>-1.5616104627771712</v>
      </c>
      <c r="H24" s="169">
        <f t="shared" si="1"/>
        <v>-28.651610462777317</v>
      </c>
      <c r="J24" s="326"/>
      <c r="K24" s="225"/>
      <c r="M24" s="30"/>
      <c r="N24" s="166"/>
      <c r="O24" s="166"/>
      <c r="P24" s="166"/>
      <c r="Q24" s="166"/>
      <c r="R24" s="166"/>
    </row>
    <row r="25" spans="2:18" ht="12.75">
      <c r="B25" s="225"/>
      <c r="C25" s="167" t="s">
        <v>139</v>
      </c>
      <c r="D25" s="168">
        <f>GETPIVOTDATA("Sum of "&amp;T(Transactions!$J$19),Pivot!$A$3,"Customer",C25)</f>
        <v>116.58000000000001</v>
      </c>
      <c r="E25" s="168">
        <f>GETPIVOTDATA("Sum of "&amp;T(Transactions!$K$19),Pivot!$A$3,"Customer",C25)</f>
        <v>119.45000000000002</v>
      </c>
      <c r="F25" s="168">
        <f t="shared" si="0"/>
        <v>-2.8700000000000045</v>
      </c>
      <c r="G25" s="166">
        <f>+GETPIVOTDATA("Sum of "&amp;T(Transactions!$M$19),Pivot!$A$3,"Customer","Greenbelt")</f>
        <v>-0.1251589959632937</v>
      </c>
      <c r="H25" s="169">
        <f t="shared" si="1"/>
        <v>-2.995158995963298</v>
      </c>
      <c r="J25" s="327"/>
      <c r="K25" s="225"/>
      <c r="L25" s="224"/>
      <c r="M25" s="224"/>
      <c r="N25" s="224"/>
      <c r="O25" s="224"/>
      <c r="P25" s="166"/>
      <c r="Q25" s="166"/>
      <c r="R25" s="166"/>
    </row>
    <row r="26" spans="2:18" ht="12.75">
      <c r="B26" s="225"/>
      <c r="C26" s="167" t="s">
        <v>207</v>
      </c>
      <c r="D26" s="168">
        <f>GETPIVOTDATA("Sum of "&amp;T(Transactions!$J$19),Pivot!$A$3,"Customer",C26)</f>
        <v>763.8</v>
      </c>
      <c r="E26" s="168">
        <f>GETPIVOTDATA("Sum of "&amp;T(Transactions!$K$19),Pivot!$A$3,"Customer",C26)</f>
        <v>786.9200000000001</v>
      </c>
      <c r="F26" s="168">
        <f t="shared" si="0"/>
        <v>-23.12000000000012</v>
      </c>
      <c r="G26" s="166">
        <f>+GETPIVOTDATA("Sum of "&amp;T(Transactions!$M$19),Pivot!$A$3,"Customer","Hope, AR")</f>
        <v>-0.988951316088442</v>
      </c>
      <c r="H26" s="169">
        <f t="shared" si="1"/>
        <v>-24.10895131608856</v>
      </c>
      <c r="J26" s="327"/>
      <c r="K26" s="225"/>
      <c r="L26" s="224"/>
      <c r="M26" s="224"/>
      <c r="N26" s="224"/>
      <c r="O26" s="224"/>
      <c r="P26" s="166"/>
      <c r="Q26" s="166"/>
      <c r="R26" s="166"/>
    </row>
    <row r="27" spans="2:18" ht="12.75">
      <c r="B27" s="225"/>
      <c r="C27" s="167" t="s">
        <v>140</v>
      </c>
      <c r="D27" s="168">
        <f>GETPIVOTDATA("Sum of "&amp;T(Transactions!$J$19),Pivot!$A$3,"Customer",C27)</f>
        <v>22.78</v>
      </c>
      <c r="E27" s="168">
        <f>GETPIVOTDATA("Sum of "&amp;T(Transactions!$K$19),Pivot!$A$3,"Customer",C27)</f>
        <v>23.379999999999992</v>
      </c>
      <c r="F27" s="168">
        <f t="shared" si="0"/>
        <v>-0.5999999999999908</v>
      </c>
      <c r="G27" s="166">
        <f>+GETPIVOTDATA("Sum of "&amp;T(Transactions!$M$19),Pivot!$A$3,"Customer","Lighthouse")</f>
        <v>-0.025582931467572654</v>
      </c>
      <c r="H27" s="169">
        <f t="shared" si="1"/>
        <v>-0.6255829314675634</v>
      </c>
      <c r="J27" s="326"/>
      <c r="K27" s="225"/>
      <c r="M27" s="13"/>
      <c r="N27" s="166"/>
      <c r="O27" s="166"/>
      <c r="P27" s="166"/>
      <c r="Q27" s="166"/>
      <c r="R27" s="166"/>
    </row>
    <row r="28" spans="2:18" ht="12.75">
      <c r="B28" s="225"/>
      <c r="C28" s="187" t="s">
        <v>206</v>
      </c>
      <c r="D28" s="168">
        <f>GETPIVOTDATA("Sum of "&amp;T(Transactions!$J$19),Pivot!$A$3,"Customer",C28)</f>
        <v>427.46000000000004</v>
      </c>
      <c r="E28" s="168">
        <f>GETPIVOTDATA("Sum of "&amp;T(Transactions!$K$19),Pivot!$A$3,"Customer",C28)</f>
        <v>440.3299999999999</v>
      </c>
      <c r="F28" s="168">
        <f t="shared" si="0"/>
        <v>-12.86999999999989</v>
      </c>
      <c r="G28" s="166">
        <f>+GETPIVOTDATA("Sum of "&amp;T(Transactions!$M$19),Pivot!$A$3,"Customer","Minden, LA")</f>
        <v>-0.5437580123915056</v>
      </c>
      <c r="H28" s="169">
        <f t="shared" si="1"/>
        <v>-13.413758012391396</v>
      </c>
      <c r="J28" s="326"/>
      <c r="K28" s="225"/>
      <c r="M28" s="13"/>
      <c r="N28" s="166"/>
      <c r="O28" s="166"/>
      <c r="P28" s="166"/>
      <c r="Q28" s="166"/>
      <c r="R28" s="166"/>
    </row>
    <row r="29" spans="2:11" ht="12.75">
      <c r="B29" s="225"/>
      <c r="C29" s="167" t="s">
        <v>137</v>
      </c>
      <c r="D29" s="168">
        <f>GETPIVOTDATA("Sum of "&amp;T(Transactions!$J$19),Pivot!$A$3,"Customer",C29)</f>
        <v>7808.18</v>
      </c>
      <c r="E29" s="168">
        <f>GETPIVOTDATA("Sum of "&amp;T(Transactions!$K$19),Pivot!$A$3,"Customer",C29)</f>
        <v>8128.09</v>
      </c>
      <c r="F29" s="168">
        <f t="shared" si="0"/>
        <v>-319.90999999999985</v>
      </c>
      <c r="G29" s="166">
        <f>+GETPIVOTDATA("Sum of "&amp;T(Transactions!$M$19),Pivot!$A$3,"Customer","NTEC")</f>
        <v>-13.653798846492315</v>
      </c>
      <c r="H29" s="169">
        <f t="shared" si="1"/>
        <v>-333.56379884649215</v>
      </c>
      <c r="J29" s="326"/>
      <c r="K29" s="225"/>
    </row>
    <row r="30" spans="2:11" ht="12.75">
      <c r="B30" s="225"/>
      <c r="C30" s="187" t="s">
        <v>143</v>
      </c>
      <c r="D30" s="168">
        <f>GETPIVOTDATA("Sum of "&amp;T(Transactions!$J$19),Pivot!$A$3,"Customer",C30)</f>
        <v>257.28</v>
      </c>
      <c r="E30" s="168">
        <f>GETPIVOTDATA("Sum of "&amp;T(Transactions!$K$19),Pivot!$A$3,"Customer",C30)</f>
        <v>266.36</v>
      </c>
      <c r="F30" s="168">
        <f t="shared" si="0"/>
        <v>-9.080000000000041</v>
      </c>
      <c r="G30" s="166">
        <f>+GETPIVOTDATA("Sum of "&amp;T(Transactions!$M$19),Pivot!$A$3,"Customer","OG&amp;E")</f>
        <v>-0.3740792556040596</v>
      </c>
      <c r="H30" s="169">
        <f t="shared" si="1"/>
        <v>-9.4540792556041</v>
      </c>
      <c r="J30" s="326"/>
      <c r="K30" s="225"/>
    </row>
    <row r="31" spans="2:11" ht="12.75">
      <c r="B31" s="225"/>
      <c r="C31" s="167" t="s">
        <v>116</v>
      </c>
      <c r="D31" s="168">
        <f>GETPIVOTDATA("Sum of "&amp;T(Transactions!$J$19),Pivot!$A$3,"Customer",C31)</f>
        <v>1728.6000000000001</v>
      </c>
      <c r="E31" s="168">
        <f>GETPIVOTDATA("Sum of "&amp;T(Transactions!$K$19),Pivot!$A$3,"Customer",C31)</f>
        <v>1777.1899999999996</v>
      </c>
      <c r="F31" s="168">
        <f t="shared" si="0"/>
        <v>-48.58999999999946</v>
      </c>
      <c r="G31" s="166">
        <f>+GETPIVOTDATA("Sum of "&amp;T(Transactions!$M$19),Pivot!$A$3,"Customer","OMPA")</f>
        <v>-2.0462445145307533</v>
      </c>
      <c r="H31" s="169">
        <f t="shared" si="1"/>
        <v>-50.63624451453022</v>
      </c>
      <c r="J31" s="326"/>
      <c r="K31" s="225"/>
    </row>
    <row r="32" spans="2:11" ht="12.75">
      <c r="B32" s="225"/>
      <c r="C32" s="167" t="s">
        <v>205</v>
      </c>
      <c r="D32" s="168">
        <f>GETPIVOTDATA("Sum of "&amp;T(Transactions!$J$19),Pivot!$A$3,"Customer",C32)</f>
        <v>201</v>
      </c>
      <c r="E32" s="168">
        <f>GETPIVOTDATA("Sum of "&amp;T(Transactions!$K$19),Pivot!$A$3,"Customer",C32)</f>
        <v>207.2</v>
      </c>
      <c r="F32" s="168">
        <f t="shared" si="0"/>
        <v>-6.199999999999989</v>
      </c>
      <c r="G32" s="166">
        <f>+GETPIVOTDATA("Sum of "&amp;T(Transactions!$M$19),Pivot!$A$3,"Customer","Prescott, AR")</f>
        <v>-0.2691187601231115</v>
      </c>
      <c r="H32" s="169">
        <f t="shared" si="1"/>
        <v>-6.4691187601231</v>
      </c>
      <c r="J32" s="326"/>
      <c r="K32" s="225"/>
    </row>
    <row r="33" spans="2:11" ht="12.75">
      <c r="B33" s="225"/>
      <c r="C33" s="167" t="s">
        <v>138</v>
      </c>
      <c r="D33" s="168">
        <f>GETPIVOTDATA("Sum of "&amp;T(Transactions!$J$19),Pivot!$A$3,"Customer",C33)</f>
        <v>1277.0199999999998</v>
      </c>
      <c r="E33" s="168">
        <f>GETPIVOTDATA("Sum of "&amp;T(Transactions!$K$19),Pivot!$A$3,"Customer",C33)</f>
        <v>1327</v>
      </c>
      <c r="F33" s="168">
        <f t="shared" si="0"/>
        <v>-49.980000000000246</v>
      </c>
      <c r="G33" s="166">
        <f>+GETPIVOTDATA("Sum of "&amp;T(Transactions!$M$19),Pivot!$A$3,"Customer","TEXLA")</f>
        <v>-2.1222201119798174</v>
      </c>
      <c r="H33" s="169">
        <f t="shared" si="1"/>
        <v>-52.10222011198006</v>
      </c>
      <c r="J33" s="326"/>
      <c r="K33" s="225"/>
    </row>
    <row r="34" spans="2:11" ht="12.75">
      <c r="B34" s="225"/>
      <c r="C34" s="170" t="s">
        <v>117</v>
      </c>
      <c r="D34" s="168">
        <f>GETPIVOTDATA("Sum of "&amp;T(Transactions!$J$19),Pivot!$A$3,"Customer",C34)</f>
        <v>537.34</v>
      </c>
      <c r="E34" s="168">
        <f>GETPIVOTDATA("Sum of "&amp;T(Transactions!$K$19),Pivot!$A$3,"Customer",C34)</f>
        <v>554.8899999999999</v>
      </c>
      <c r="F34" s="168">
        <f t="shared" si="0"/>
        <v>-17.54999999999984</v>
      </c>
      <c r="G34" s="166">
        <f>+GETPIVOTDATA("Sum of "&amp;T(Transactions!$M$19),Pivot!$A$3,"Customer","WFEC")</f>
        <v>-0.7585658504838458</v>
      </c>
      <c r="H34" s="169">
        <f t="shared" si="1"/>
        <v>-18.308565850483685</v>
      </c>
      <c r="J34" s="326"/>
      <c r="K34" s="225"/>
    </row>
    <row r="35" spans="3:10" ht="24">
      <c r="C35" s="282" t="s">
        <v>179</v>
      </c>
      <c r="D35" s="283">
        <f>SUM(D21:D34)</f>
        <v>30657.86</v>
      </c>
      <c r="E35" s="283">
        <f>SUM(E21:E34)</f>
        <v>31610.579999999998</v>
      </c>
      <c r="F35" s="283">
        <f>SUM(F21:F34)</f>
        <v>-952.7199999999972</v>
      </c>
      <c r="G35" s="284">
        <f>SUM(G21:G34)</f>
        <v>-41.27955091962664</v>
      </c>
      <c r="H35" s="285">
        <f>SUM(H21:H34)</f>
        <v>-993.999550919624</v>
      </c>
      <c r="J35" s="326"/>
    </row>
    <row r="36" spans="3:10" ht="12.75">
      <c r="C36" s="381" t="s">
        <v>145</v>
      </c>
      <c r="D36" s="168">
        <f>GETPIVOTDATA("Sum of "&amp;T(Transactions!$J$19),Pivot!$A$3,"Customer",C36)</f>
        <v>50544.8</v>
      </c>
      <c r="E36" s="168">
        <f>GETPIVOTDATA("Sum of "&amp;T(Transactions!$K$19),Pivot!$A$3,"Customer",C36)</f>
        <v>52028.579999999994</v>
      </c>
      <c r="F36" s="168">
        <f t="shared" si="0"/>
        <v>-1483.7799999999916</v>
      </c>
      <c r="G36" s="166">
        <f>+GETPIVOTDATA("Sum of "&amp;T(Transactions!$M$19),Pivot!$A$3,"Customer","PSO")</f>
        <v>-63.13376215279088</v>
      </c>
      <c r="H36" s="169">
        <f t="shared" si="1"/>
        <v>-1546.9137621527825</v>
      </c>
      <c r="I36" s="225"/>
      <c r="J36" s="326"/>
    </row>
    <row r="37" spans="3:10" ht="12.75">
      <c r="C37" s="382" t="s">
        <v>146</v>
      </c>
      <c r="D37" s="168">
        <f>GETPIVOTDATA("Sum of "&amp;T(Transactions!$J$19),Pivot!$A$3,"Customer",C37)</f>
        <v>48091.26000000001</v>
      </c>
      <c r="E37" s="168">
        <f>GETPIVOTDATA("Sum of "&amp;T(Transactions!$K$19),Pivot!$A$3,"Customer",C37)</f>
        <v>49585.32</v>
      </c>
      <c r="F37" s="168">
        <f>D37-E37</f>
        <v>-1494.0599999999904</v>
      </c>
      <c r="G37" s="166">
        <f>+GETPIVOTDATA("Sum of "&amp;T(Transactions!$M$19),Pivot!$A$3,"Customer","SWEPCO")</f>
        <v>-64.17704278918127</v>
      </c>
      <c r="H37" s="169">
        <f>F37+G37</f>
        <v>-1558.2370427891717</v>
      </c>
      <c r="I37" s="225"/>
      <c r="J37" s="326"/>
    </row>
    <row r="38" spans="3:10" ht="12.75">
      <c r="C38" s="383" t="s">
        <v>306</v>
      </c>
      <c r="D38" s="168">
        <f>GETPIVOTDATA("Sum of "&amp;T(Transactions!$J$19),Pivot!$A$3,"Customer",C38)</f>
        <v>2032.78</v>
      </c>
      <c r="E38" s="168">
        <f>GETPIVOTDATA("Sum of "&amp;T(Transactions!$K$19),Pivot!$A$3,"Customer",C38)</f>
        <v>2100.11</v>
      </c>
      <c r="F38" s="168">
        <f>D38-E38</f>
        <v>-67.33000000000015</v>
      </c>
      <c r="G38" s="166">
        <f>+GETPIVOTDATA("Sum of "&amp;T(Transactions!$M$19),Pivot!$A$3,"Customer","SWEPCO-Valley")</f>
        <v>-2.9310480381261</v>
      </c>
      <c r="H38" s="169">
        <f>F38+G38</f>
        <v>-70.26104803812626</v>
      </c>
      <c r="J38" s="326"/>
    </row>
    <row r="39" spans="3:10" ht="24">
      <c r="C39" s="241" t="s">
        <v>201</v>
      </c>
      <c r="D39" s="242">
        <f>SUM(D36:D38)</f>
        <v>100668.84000000001</v>
      </c>
      <c r="E39" s="242">
        <f>SUM(E36:E38)</f>
        <v>103714.01</v>
      </c>
      <c r="F39" s="242">
        <f>SUM(F36:F38)</f>
        <v>-3045.169999999982</v>
      </c>
      <c r="G39" s="243">
        <f>SUM(G36:G38)</f>
        <v>-130.24185298009826</v>
      </c>
      <c r="H39" s="244">
        <f>SUM(H36:H38)</f>
        <v>-3175.4118529800808</v>
      </c>
      <c r="J39" s="326"/>
    </row>
    <row r="40" spans="3:10" ht="23.25" customHeight="1" thickBot="1">
      <c r="C40" s="223" t="s">
        <v>180</v>
      </c>
      <c r="D40" s="220">
        <f>SUM(D35,D39)</f>
        <v>131326.7</v>
      </c>
      <c r="E40" s="221">
        <f>SUM(E35,E39)</f>
        <v>135324.59</v>
      </c>
      <c r="F40" s="220">
        <f>SUM(F35,F39)</f>
        <v>-3997.889999999979</v>
      </c>
      <c r="G40" s="221">
        <f>SUM(G35,G39)</f>
        <v>-171.5214038997249</v>
      </c>
      <c r="H40" s="222">
        <f>SUM(H35,H39)</f>
        <v>-4169.411403899705</v>
      </c>
      <c r="J40" s="326"/>
    </row>
    <row r="41" spans="5:7" ht="12.75">
      <c r="E41" s="13"/>
      <c r="F41" s="13"/>
      <c r="G41" s="13"/>
    </row>
    <row r="42" ht="12.75">
      <c r="C42" s="25"/>
    </row>
    <row r="43" ht="12.75">
      <c r="C43" s="25"/>
    </row>
    <row r="44" ht="12.75">
      <c r="C44" s="25"/>
    </row>
  </sheetData>
  <sheetProtection/>
  <mergeCells count="4">
    <mergeCell ref="C1:H1"/>
    <mergeCell ref="C2:H2"/>
    <mergeCell ref="C3:H3"/>
    <mergeCell ref="C4:H4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4"/>
  <sheetViews>
    <sheetView zoomScale="85" zoomScaleNormal="85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4" sqref="I84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8515625" style="0" bestFit="1" customWidth="1"/>
  </cols>
  <sheetData>
    <row r="3" spans="1:15" ht="12.75">
      <c r="A3" s="164"/>
      <c r="B3" s="119"/>
      <c r="C3" s="121" t="s">
        <v>203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150</v>
      </c>
      <c r="C4" s="123">
        <v>42370</v>
      </c>
      <c r="D4" s="124">
        <v>42401</v>
      </c>
      <c r="E4" s="124">
        <v>42430</v>
      </c>
      <c r="F4" s="124">
        <v>42461</v>
      </c>
      <c r="G4" s="124">
        <v>42491</v>
      </c>
      <c r="H4" s="124">
        <v>42522</v>
      </c>
      <c r="I4" s="124">
        <v>42552</v>
      </c>
      <c r="J4" s="124">
        <v>42583</v>
      </c>
      <c r="K4" s="124">
        <v>42614</v>
      </c>
      <c r="L4" s="124">
        <v>42644</v>
      </c>
      <c r="M4" s="124">
        <v>42675</v>
      </c>
      <c r="N4" s="124">
        <v>42705</v>
      </c>
      <c r="O4" s="125" t="s">
        <v>142</v>
      </c>
    </row>
    <row r="5" spans="1:15" ht="12.75">
      <c r="A5" s="164" t="s">
        <v>136</v>
      </c>
      <c r="B5" s="164" t="s">
        <v>231</v>
      </c>
      <c r="C5" s="201">
        <v>967.48</v>
      </c>
      <c r="D5" s="202">
        <v>849.5600000000001</v>
      </c>
      <c r="E5" s="202">
        <v>751.74</v>
      </c>
      <c r="F5" s="202">
        <v>641.86</v>
      </c>
      <c r="G5" s="202">
        <v>743.7</v>
      </c>
      <c r="H5" s="202">
        <v>1101.48</v>
      </c>
      <c r="I5" s="202">
        <v>1163.1200000000001</v>
      </c>
      <c r="J5" s="202">
        <v>1169.8200000000002</v>
      </c>
      <c r="K5" s="202">
        <v>1034.48</v>
      </c>
      <c r="L5" s="202">
        <v>838.84</v>
      </c>
      <c r="M5" s="202">
        <v>661.96</v>
      </c>
      <c r="N5" s="202">
        <v>1114.88</v>
      </c>
      <c r="O5" s="203">
        <v>11038.920000000002</v>
      </c>
    </row>
    <row r="6" spans="1:15" ht="13.5">
      <c r="A6" s="163"/>
      <c r="B6" s="122" t="s">
        <v>151</v>
      </c>
      <c r="C6" s="330">
        <v>-72.20000000000005</v>
      </c>
      <c r="D6" s="331">
        <v>-63.399999999999864</v>
      </c>
      <c r="E6" s="331">
        <v>-56.09999999999991</v>
      </c>
      <c r="F6" s="331">
        <v>-47.89999999999998</v>
      </c>
      <c r="G6" s="331">
        <v>-55.499999999999886</v>
      </c>
      <c r="H6" s="331">
        <v>-82.20000000000005</v>
      </c>
      <c r="I6" s="331">
        <v>8.680000000000064</v>
      </c>
      <c r="J6" s="331">
        <v>8.730000000000018</v>
      </c>
      <c r="K6" s="331">
        <v>7.720000000000027</v>
      </c>
      <c r="L6" s="331">
        <v>6.259999999999991</v>
      </c>
      <c r="M6" s="331">
        <v>4.940000000000055</v>
      </c>
      <c r="N6" s="331">
        <v>8.320000000000164</v>
      </c>
      <c r="O6" s="332">
        <v>-332.6499999999994</v>
      </c>
    </row>
    <row r="7" spans="1:15" ht="13.5">
      <c r="A7" s="163"/>
      <c r="B7" s="122" t="s">
        <v>152</v>
      </c>
      <c r="C7" s="330">
        <v>-3.493350762808371</v>
      </c>
      <c r="D7" s="331">
        <v>-2.8965910221138866</v>
      </c>
      <c r="E7" s="331">
        <v>-2.3855111508729405</v>
      </c>
      <c r="F7" s="331">
        <v>-1.9006094907384667</v>
      </c>
      <c r="G7" s="331">
        <v>-2.028010232249944</v>
      </c>
      <c r="H7" s="331">
        <v>-2.7531735567289015</v>
      </c>
      <c r="I7" s="331">
        <v>0.26680377968393887</v>
      </c>
      <c r="J7" s="331">
        <v>0.23912687015465417</v>
      </c>
      <c r="K7" s="331">
        <v>0.18955295433147</v>
      </c>
      <c r="L7" s="331">
        <v>0.1359934654497483</v>
      </c>
      <c r="M7" s="331">
        <v>0.09189493843497326</v>
      </c>
      <c r="N7" s="331">
        <v>0.1297392119497117</v>
      </c>
      <c r="O7" s="332">
        <v>-14.404134995508011</v>
      </c>
    </row>
    <row r="8" spans="1:15" ht="13.5">
      <c r="A8" s="163"/>
      <c r="B8" s="122" t="s">
        <v>153</v>
      </c>
      <c r="C8" s="330">
        <v>-75.69335076280842</v>
      </c>
      <c r="D8" s="331">
        <v>-66.29659102211374</v>
      </c>
      <c r="E8" s="331">
        <v>-58.48551115087285</v>
      </c>
      <c r="F8" s="331">
        <v>-49.800609490738445</v>
      </c>
      <c r="G8" s="331">
        <v>-57.52801023224983</v>
      </c>
      <c r="H8" s="331">
        <v>-84.95317355672894</v>
      </c>
      <c r="I8" s="331">
        <v>8.946803779684002</v>
      </c>
      <c r="J8" s="331">
        <v>8.969126870154673</v>
      </c>
      <c r="K8" s="331">
        <v>7.909552954331497</v>
      </c>
      <c r="L8" s="331">
        <v>6.395993465449739</v>
      </c>
      <c r="M8" s="331">
        <v>5.031894938435028</v>
      </c>
      <c r="N8" s="331">
        <v>8.449739211949876</v>
      </c>
      <c r="O8" s="332">
        <v>-347.0541349955074</v>
      </c>
    </row>
    <row r="9" spans="1:15" ht="12.75">
      <c r="A9" s="163"/>
      <c r="B9" s="122" t="s">
        <v>199</v>
      </c>
      <c r="C9" s="237">
        <v>1039.68</v>
      </c>
      <c r="D9" s="238">
        <v>912.9599999999999</v>
      </c>
      <c r="E9" s="238">
        <v>807.8399999999999</v>
      </c>
      <c r="F9" s="238">
        <v>689.76</v>
      </c>
      <c r="G9" s="238">
        <v>799.1999999999999</v>
      </c>
      <c r="H9" s="238">
        <v>1183.68</v>
      </c>
      <c r="I9" s="238">
        <v>1154.44</v>
      </c>
      <c r="J9" s="238">
        <v>1161.0900000000001</v>
      </c>
      <c r="K9" s="238">
        <v>1026.76</v>
      </c>
      <c r="L9" s="238">
        <v>832.58</v>
      </c>
      <c r="M9" s="238">
        <v>657.02</v>
      </c>
      <c r="N9" s="238">
        <v>1106.56</v>
      </c>
      <c r="O9" s="239">
        <v>11371.57</v>
      </c>
    </row>
    <row r="10" spans="1:15" ht="12.75">
      <c r="A10" s="164" t="s">
        <v>141</v>
      </c>
      <c r="B10" s="164" t="s">
        <v>231</v>
      </c>
      <c r="C10" s="201">
        <v>129.98000000000002</v>
      </c>
      <c r="D10" s="202">
        <v>124.62</v>
      </c>
      <c r="E10" s="202">
        <v>127.30000000000001</v>
      </c>
      <c r="F10" s="202">
        <v>113.9</v>
      </c>
      <c r="G10" s="202">
        <v>84.42</v>
      </c>
      <c r="H10" s="202">
        <v>117.92</v>
      </c>
      <c r="I10" s="202">
        <v>135.34</v>
      </c>
      <c r="J10" s="202">
        <v>111.22000000000001</v>
      </c>
      <c r="K10" s="202">
        <v>121.94000000000001</v>
      </c>
      <c r="L10" s="202">
        <v>101.84</v>
      </c>
      <c r="M10" s="202">
        <v>135.34</v>
      </c>
      <c r="N10" s="202">
        <v>138.02</v>
      </c>
      <c r="O10" s="203">
        <v>1441.84</v>
      </c>
    </row>
    <row r="11" spans="1:15" ht="13.5">
      <c r="A11" s="163"/>
      <c r="B11" s="122" t="s">
        <v>151</v>
      </c>
      <c r="C11" s="330">
        <v>-9.699999999999989</v>
      </c>
      <c r="D11" s="331">
        <v>-9.299999999999983</v>
      </c>
      <c r="E11" s="331">
        <v>-9.499999999999972</v>
      </c>
      <c r="F11" s="331">
        <v>-8.499999999999986</v>
      </c>
      <c r="G11" s="331">
        <v>-6.299999999999997</v>
      </c>
      <c r="H11" s="331">
        <v>-8.799999999999997</v>
      </c>
      <c r="I11" s="331">
        <v>1.009999999999991</v>
      </c>
      <c r="J11" s="331">
        <v>0.8300000000000125</v>
      </c>
      <c r="K11" s="331">
        <v>0.9100000000000108</v>
      </c>
      <c r="L11" s="331">
        <v>0.7599999999999909</v>
      </c>
      <c r="M11" s="331">
        <v>1.009999999999991</v>
      </c>
      <c r="N11" s="331">
        <v>1.0300000000000011</v>
      </c>
      <c r="O11" s="332">
        <v>-46.549999999999926</v>
      </c>
    </row>
    <row r="12" spans="1:15" ht="13.5">
      <c r="A12" s="163"/>
      <c r="B12" s="122" t="s">
        <v>152</v>
      </c>
      <c r="C12" s="330">
        <v>-0.4693282880781321</v>
      </c>
      <c r="D12" s="331">
        <v>-0.42489426665077523</v>
      </c>
      <c r="E12" s="331">
        <v>-0.4039635638733138</v>
      </c>
      <c r="F12" s="331">
        <v>-0.3372689075423163</v>
      </c>
      <c r="G12" s="331">
        <v>-0.23020656690404803</v>
      </c>
      <c r="H12" s="331">
        <v>-0.2947436411096632</v>
      </c>
      <c r="I12" s="331">
        <v>0.031045140262761964</v>
      </c>
      <c r="J12" s="331">
        <v>0.022734857070832247</v>
      </c>
      <c r="K12" s="331">
        <v>0.02234367725927968</v>
      </c>
      <c r="L12" s="331">
        <v>0.01651038877664658</v>
      </c>
      <c r="M12" s="331">
        <v>0.018788236400672297</v>
      </c>
      <c r="N12" s="331">
        <v>0.01606146494088949</v>
      </c>
      <c r="O12" s="332">
        <v>-2.0329214694471665</v>
      </c>
    </row>
    <row r="13" spans="1:15" ht="13.5">
      <c r="A13" s="163"/>
      <c r="B13" s="122" t="s">
        <v>153</v>
      </c>
      <c r="C13" s="330">
        <v>-10.169328288078122</v>
      </c>
      <c r="D13" s="331">
        <v>-9.724894266650757</v>
      </c>
      <c r="E13" s="331">
        <v>-9.903963563873285</v>
      </c>
      <c r="F13" s="331">
        <v>-8.837268907542303</v>
      </c>
      <c r="G13" s="331">
        <v>-6.530206566904045</v>
      </c>
      <c r="H13" s="331">
        <v>-9.09474364110966</v>
      </c>
      <c r="I13" s="331">
        <v>1.041045140262753</v>
      </c>
      <c r="J13" s="331">
        <v>0.8527348570708447</v>
      </c>
      <c r="K13" s="331">
        <v>0.9323436772592905</v>
      </c>
      <c r="L13" s="331">
        <v>0.7765103887766375</v>
      </c>
      <c r="M13" s="331">
        <v>1.0287882364006633</v>
      </c>
      <c r="N13" s="331">
        <v>1.0460614649408906</v>
      </c>
      <c r="O13" s="332">
        <v>-48.58292146944709</v>
      </c>
    </row>
    <row r="14" spans="1:15" ht="12.75">
      <c r="A14" s="163"/>
      <c r="B14" s="122" t="s">
        <v>199</v>
      </c>
      <c r="C14" s="237">
        <v>139.68</v>
      </c>
      <c r="D14" s="238">
        <v>133.92</v>
      </c>
      <c r="E14" s="238">
        <v>136.79999999999998</v>
      </c>
      <c r="F14" s="238">
        <v>122.39999999999999</v>
      </c>
      <c r="G14" s="238">
        <v>90.72</v>
      </c>
      <c r="H14" s="238">
        <v>126.72</v>
      </c>
      <c r="I14" s="238">
        <v>134.33</v>
      </c>
      <c r="J14" s="238">
        <v>110.39</v>
      </c>
      <c r="K14" s="238">
        <v>121.03</v>
      </c>
      <c r="L14" s="238">
        <v>101.08000000000001</v>
      </c>
      <c r="M14" s="238">
        <v>134.33</v>
      </c>
      <c r="N14" s="238">
        <v>136.99</v>
      </c>
      <c r="O14" s="239">
        <v>1488.3899999999999</v>
      </c>
    </row>
    <row r="15" spans="1:15" ht="12.75">
      <c r="A15" s="164" t="s">
        <v>135</v>
      </c>
      <c r="B15" s="164" t="s">
        <v>231</v>
      </c>
      <c r="C15" s="201">
        <v>121.94000000000001</v>
      </c>
      <c r="D15" s="202">
        <v>120.60000000000001</v>
      </c>
      <c r="E15" s="202">
        <v>100.5</v>
      </c>
      <c r="F15" s="202">
        <v>79.06</v>
      </c>
      <c r="G15" s="202">
        <v>85.76</v>
      </c>
      <c r="H15" s="202">
        <v>108.54</v>
      </c>
      <c r="I15" s="202">
        <v>131.32000000000002</v>
      </c>
      <c r="J15" s="202">
        <v>125.96000000000001</v>
      </c>
      <c r="K15" s="202">
        <v>113.9</v>
      </c>
      <c r="L15" s="202">
        <v>92.46000000000001</v>
      </c>
      <c r="M15" s="202">
        <v>686.08</v>
      </c>
      <c r="N15" s="202">
        <v>1384.22</v>
      </c>
      <c r="O15" s="203">
        <v>3150.34</v>
      </c>
    </row>
    <row r="16" spans="1:15" ht="13.5">
      <c r="A16" s="163"/>
      <c r="B16" s="122" t="s">
        <v>151</v>
      </c>
      <c r="C16" s="330">
        <v>-9.09999999999998</v>
      </c>
      <c r="D16" s="331">
        <v>-8.999999999999986</v>
      </c>
      <c r="E16" s="331">
        <v>-7.5</v>
      </c>
      <c r="F16" s="331">
        <v>-5.8999999999999915</v>
      </c>
      <c r="G16" s="331">
        <v>-6.3999999999999915</v>
      </c>
      <c r="H16" s="331">
        <v>-8.099999999999994</v>
      </c>
      <c r="I16" s="331">
        <v>0.9800000000000182</v>
      </c>
      <c r="J16" s="331">
        <v>0.9399999999999977</v>
      </c>
      <c r="K16" s="331">
        <v>0.8499999999999943</v>
      </c>
      <c r="L16" s="331">
        <v>0.6899999999999977</v>
      </c>
      <c r="M16" s="331">
        <v>5.1200000000000045</v>
      </c>
      <c r="N16" s="331">
        <v>10.329999999999927</v>
      </c>
      <c r="O16" s="332">
        <v>-27.090000000000003</v>
      </c>
    </row>
    <row r="17" spans="1:15" ht="13.5">
      <c r="A17" s="163"/>
      <c r="B17" s="122" t="s">
        <v>152</v>
      </c>
      <c r="C17" s="330">
        <v>-0.4402976723207214</v>
      </c>
      <c r="D17" s="331">
        <v>-0.41118799998462136</v>
      </c>
      <c r="E17" s="331">
        <v>-0.3189186030578802</v>
      </c>
      <c r="F17" s="331">
        <v>-0.2341043005293725</v>
      </c>
      <c r="G17" s="331">
        <v>-0.23386063939458826</v>
      </c>
      <c r="H17" s="331">
        <v>-0.27129812420321264</v>
      </c>
      <c r="I17" s="331">
        <v>0.03012300738367086</v>
      </c>
      <c r="J17" s="331">
        <v>0.025747910417568604</v>
      </c>
      <c r="K17" s="331">
        <v>0.02087046776965646</v>
      </c>
      <c r="L17" s="331">
        <v>0.014989695073534526</v>
      </c>
      <c r="M17" s="331">
        <v>0.09524333700142881</v>
      </c>
      <c r="N17" s="331">
        <v>0.16108245906736612</v>
      </c>
      <c r="O17" s="332">
        <v>-1.5616104627771712</v>
      </c>
    </row>
    <row r="18" spans="1:15" ht="13.5">
      <c r="A18" s="163"/>
      <c r="B18" s="122" t="s">
        <v>153</v>
      </c>
      <c r="C18" s="330">
        <v>-9.540297672320701</v>
      </c>
      <c r="D18" s="331">
        <v>-9.411187999984607</v>
      </c>
      <c r="E18" s="331">
        <v>-7.81891860305788</v>
      </c>
      <c r="F18" s="331">
        <v>-6.134104300529364</v>
      </c>
      <c r="G18" s="331">
        <v>-6.633860639394579</v>
      </c>
      <c r="H18" s="331">
        <v>-8.371298124203207</v>
      </c>
      <c r="I18" s="331">
        <v>1.010123007383689</v>
      </c>
      <c r="J18" s="331">
        <v>0.9657479104175664</v>
      </c>
      <c r="K18" s="331">
        <v>0.8708704677696508</v>
      </c>
      <c r="L18" s="331">
        <v>0.7049896950735323</v>
      </c>
      <c r="M18" s="331">
        <v>5.215243337001433</v>
      </c>
      <c r="N18" s="331">
        <v>10.491082459067293</v>
      </c>
      <c r="O18" s="332">
        <v>-28.651610462777178</v>
      </c>
    </row>
    <row r="19" spans="1:15" ht="12.75">
      <c r="A19" s="163"/>
      <c r="B19" s="122" t="s">
        <v>199</v>
      </c>
      <c r="C19" s="237">
        <v>131.04</v>
      </c>
      <c r="D19" s="238">
        <v>129.6</v>
      </c>
      <c r="E19" s="238">
        <v>108</v>
      </c>
      <c r="F19" s="238">
        <v>84.96</v>
      </c>
      <c r="G19" s="238">
        <v>92.16</v>
      </c>
      <c r="H19" s="238">
        <v>116.64</v>
      </c>
      <c r="I19" s="238">
        <v>130.34</v>
      </c>
      <c r="J19" s="238">
        <v>125.02000000000001</v>
      </c>
      <c r="K19" s="238">
        <v>113.05000000000001</v>
      </c>
      <c r="L19" s="238">
        <v>91.77000000000001</v>
      </c>
      <c r="M19" s="238">
        <v>680.96</v>
      </c>
      <c r="N19" s="238">
        <v>1373.89</v>
      </c>
      <c r="O19" s="239">
        <v>3177.4300000000003</v>
      </c>
    </row>
    <row r="20" spans="1:15" ht="12.75">
      <c r="A20" s="164" t="s">
        <v>139</v>
      </c>
      <c r="B20" s="164" t="s">
        <v>231</v>
      </c>
      <c r="C20" s="201">
        <v>8.040000000000001</v>
      </c>
      <c r="D20" s="202">
        <v>8.040000000000001</v>
      </c>
      <c r="E20" s="202">
        <v>6.7</v>
      </c>
      <c r="F20" s="202">
        <v>5.36</v>
      </c>
      <c r="G20" s="202">
        <v>5.36</v>
      </c>
      <c r="H20" s="202">
        <v>12.06</v>
      </c>
      <c r="I20" s="202">
        <v>18.76</v>
      </c>
      <c r="J20" s="202">
        <v>21.44</v>
      </c>
      <c r="K20" s="202">
        <v>6.7</v>
      </c>
      <c r="L20" s="202">
        <v>6.7</v>
      </c>
      <c r="M20" s="202">
        <v>6.7</v>
      </c>
      <c r="N20" s="202">
        <v>10.72</v>
      </c>
      <c r="O20" s="203">
        <v>116.58000000000001</v>
      </c>
    </row>
    <row r="21" spans="1:15" ht="13.5">
      <c r="A21" s="163"/>
      <c r="B21" s="122" t="s">
        <v>151</v>
      </c>
      <c r="C21" s="330">
        <v>-0.5999999999999996</v>
      </c>
      <c r="D21" s="331">
        <v>-0.5999999999999996</v>
      </c>
      <c r="E21" s="331">
        <v>-0.4999999999999991</v>
      </c>
      <c r="F21" s="331">
        <v>-0.39999999999999947</v>
      </c>
      <c r="G21" s="331">
        <v>-0.39999999999999947</v>
      </c>
      <c r="H21" s="331">
        <v>-0.8999999999999986</v>
      </c>
      <c r="I21" s="331">
        <v>0.14000000000000057</v>
      </c>
      <c r="J21" s="331">
        <v>0.16000000000000014</v>
      </c>
      <c r="K21" s="331">
        <v>0.04999999999999982</v>
      </c>
      <c r="L21" s="331">
        <v>0.04999999999999982</v>
      </c>
      <c r="M21" s="331">
        <v>0.04999999999999982</v>
      </c>
      <c r="N21" s="331">
        <v>0.08000000000000007</v>
      </c>
      <c r="O21" s="332">
        <v>-2.8699999999999957</v>
      </c>
    </row>
    <row r="22" spans="1:15" ht="13.5">
      <c r="A22" s="163"/>
      <c r="B22" s="122" t="s">
        <v>152</v>
      </c>
      <c r="C22" s="330">
        <v>-0.02903061575741025</v>
      </c>
      <c r="D22" s="331">
        <v>-0.027412533332308114</v>
      </c>
      <c r="E22" s="331">
        <v>-0.021261240203858646</v>
      </c>
      <c r="F22" s="331">
        <v>-0.01587147800199136</v>
      </c>
      <c r="G22" s="331">
        <v>-0.014616289962161766</v>
      </c>
      <c r="H22" s="331">
        <v>-0.03014423602257915</v>
      </c>
      <c r="I22" s="331">
        <v>0.004303286769095775</v>
      </c>
      <c r="J22" s="331">
        <v>0.004382623049798925</v>
      </c>
      <c r="K22" s="331">
        <v>0.0012276745746856777</v>
      </c>
      <c r="L22" s="331">
        <v>0.0010862097879372843</v>
      </c>
      <c r="M22" s="331">
        <v>0.0009301107129045742</v>
      </c>
      <c r="N22" s="331">
        <v>0.0012474924225933583</v>
      </c>
      <c r="O22" s="332">
        <v>-0.1251589959632937</v>
      </c>
    </row>
    <row r="23" spans="1:15" ht="13.5">
      <c r="A23" s="163"/>
      <c r="B23" s="122" t="s">
        <v>153</v>
      </c>
      <c r="C23" s="330">
        <v>-0.6290306157574099</v>
      </c>
      <c r="D23" s="331">
        <v>-0.6274125333323077</v>
      </c>
      <c r="E23" s="331">
        <v>-0.5212612402038578</v>
      </c>
      <c r="F23" s="331">
        <v>-0.4158714780019908</v>
      </c>
      <c r="G23" s="331">
        <v>-0.4146162899621612</v>
      </c>
      <c r="H23" s="331">
        <v>-0.9301442360225778</v>
      </c>
      <c r="I23" s="331">
        <v>0.14430328676909634</v>
      </c>
      <c r="J23" s="331">
        <v>0.16438262304979906</v>
      </c>
      <c r="K23" s="331">
        <v>0.0512276745746855</v>
      </c>
      <c r="L23" s="331">
        <v>0.051086209787937105</v>
      </c>
      <c r="M23" s="331">
        <v>0.050930110712904396</v>
      </c>
      <c r="N23" s="331">
        <v>0.08124749242259342</v>
      </c>
      <c r="O23" s="332">
        <v>-2.99515899596329</v>
      </c>
    </row>
    <row r="24" spans="1:15" ht="12.75">
      <c r="A24" s="163"/>
      <c r="B24" s="122" t="s">
        <v>199</v>
      </c>
      <c r="C24" s="237">
        <v>8.64</v>
      </c>
      <c r="D24" s="238">
        <v>8.64</v>
      </c>
      <c r="E24" s="238">
        <v>7.199999999999999</v>
      </c>
      <c r="F24" s="238">
        <v>5.76</v>
      </c>
      <c r="G24" s="238">
        <v>5.76</v>
      </c>
      <c r="H24" s="238">
        <v>12.959999999999999</v>
      </c>
      <c r="I24" s="238">
        <v>18.62</v>
      </c>
      <c r="J24" s="238">
        <v>21.28</v>
      </c>
      <c r="K24" s="238">
        <v>6.65</v>
      </c>
      <c r="L24" s="238">
        <v>6.65</v>
      </c>
      <c r="M24" s="238">
        <v>6.65</v>
      </c>
      <c r="N24" s="238">
        <v>10.64</v>
      </c>
      <c r="O24" s="239">
        <v>119.45000000000002</v>
      </c>
    </row>
    <row r="25" spans="1:15" ht="12.75">
      <c r="A25" s="164" t="s">
        <v>140</v>
      </c>
      <c r="B25" s="164" t="s">
        <v>231</v>
      </c>
      <c r="C25" s="201">
        <v>1.34</v>
      </c>
      <c r="D25" s="202">
        <v>1.34</v>
      </c>
      <c r="E25" s="202">
        <v>1.34</v>
      </c>
      <c r="F25" s="202">
        <v>1.34</v>
      </c>
      <c r="G25" s="202">
        <v>1.34</v>
      </c>
      <c r="H25" s="202">
        <v>2.68</v>
      </c>
      <c r="I25" s="202">
        <v>2.68</v>
      </c>
      <c r="J25" s="202">
        <v>4.0200000000000005</v>
      </c>
      <c r="K25" s="202">
        <v>1.34</v>
      </c>
      <c r="L25" s="202">
        <v>1.34</v>
      </c>
      <c r="M25" s="202">
        <v>1.34</v>
      </c>
      <c r="N25" s="202">
        <v>2.68</v>
      </c>
      <c r="O25" s="203">
        <v>22.78</v>
      </c>
    </row>
    <row r="26" spans="1:15" ht="13.5">
      <c r="A26" s="163"/>
      <c r="B26" s="122" t="s">
        <v>151</v>
      </c>
      <c r="C26" s="330">
        <v>-0.09999999999999987</v>
      </c>
      <c r="D26" s="331">
        <v>-0.09999999999999987</v>
      </c>
      <c r="E26" s="331">
        <v>-0.09999999999999987</v>
      </c>
      <c r="F26" s="331">
        <v>-0.09999999999999987</v>
      </c>
      <c r="G26" s="331">
        <v>-0.09999999999999987</v>
      </c>
      <c r="H26" s="331">
        <v>-0.19999999999999973</v>
      </c>
      <c r="I26" s="331">
        <v>0.020000000000000018</v>
      </c>
      <c r="J26" s="331">
        <v>0.03000000000000025</v>
      </c>
      <c r="K26" s="331">
        <v>0.010000000000000009</v>
      </c>
      <c r="L26" s="331">
        <v>0.010000000000000009</v>
      </c>
      <c r="M26" s="331">
        <v>0.010000000000000009</v>
      </c>
      <c r="N26" s="331">
        <v>0.020000000000000018</v>
      </c>
      <c r="O26" s="332">
        <v>-0.5999999999999988</v>
      </c>
    </row>
    <row r="27" spans="1:15" ht="13.5">
      <c r="A27" s="163"/>
      <c r="B27" s="122" t="s">
        <v>152</v>
      </c>
      <c r="C27" s="330">
        <v>-0.004838435959568371</v>
      </c>
      <c r="D27" s="331">
        <v>-0.0045687555553846826</v>
      </c>
      <c r="E27" s="331">
        <v>-0.004252248040771731</v>
      </c>
      <c r="F27" s="331">
        <v>-0.00396786950049784</v>
      </c>
      <c r="G27" s="331">
        <v>-0.0036540724905404416</v>
      </c>
      <c r="H27" s="331">
        <v>-0.006698719116128703</v>
      </c>
      <c r="I27" s="331">
        <v>0.0006147552527279658</v>
      </c>
      <c r="J27" s="331">
        <v>0.0008217418218373046</v>
      </c>
      <c r="K27" s="331">
        <v>0.00024553491493713663</v>
      </c>
      <c r="L27" s="331">
        <v>0.00021724195758745783</v>
      </c>
      <c r="M27" s="331">
        <v>0.00018602214258091565</v>
      </c>
      <c r="N27" s="331">
        <v>0.0003118731056483396</v>
      </c>
      <c r="O27" s="332">
        <v>-0.025582931467572654</v>
      </c>
    </row>
    <row r="28" spans="1:15" ht="13.5">
      <c r="A28" s="163"/>
      <c r="B28" s="122" t="s">
        <v>153</v>
      </c>
      <c r="C28" s="330">
        <v>-0.10483843595956824</v>
      </c>
      <c r="D28" s="331">
        <v>-0.10456875555538454</v>
      </c>
      <c r="E28" s="331">
        <v>-0.1042522480407716</v>
      </c>
      <c r="F28" s="331">
        <v>-0.1039678695004977</v>
      </c>
      <c r="G28" s="331">
        <v>-0.1036540724905403</v>
      </c>
      <c r="H28" s="331">
        <v>-0.20669871911612844</v>
      </c>
      <c r="I28" s="331">
        <v>0.020614755252727983</v>
      </c>
      <c r="J28" s="331">
        <v>0.030821741821837553</v>
      </c>
      <c r="K28" s="331">
        <v>0.010245534914937146</v>
      </c>
      <c r="L28" s="331">
        <v>0.010217241957587466</v>
      </c>
      <c r="M28" s="331">
        <v>0.010186022142580924</v>
      </c>
      <c r="N28" s="331">
        <v>0.020311873105648356</v>
      </c>
      <c r="O28" s="332">
        <v>-0.6255829314675716</v>
      </c>
    </row>
    <row r="29" spans="1:15" ht="12.75">
      <c r="A29" s="163"/>
      <c r="B29" s="122" t="s">
        <v>199</v>
      </c>
      <c r="C29" s="237">
        <v>1.44</v>
      </c>
      <c r="D29" s="238">
        <v>1.44</v>
      </c>
      <c r="E29" s="238">
        <v>1.44</v>
      </c>
      <c r="F29" s="238">
        <v>1.44</v>
      </c>
      <c r="G29" s="238">
        <v>1.44</v>
      </c>
      <c r="H29" s="238">
        <v>2.88</v>
      </c>
      <c r="I29" s="238">
        <v>2.66</v>
      </c>
      <c r="J29" s="238">
        <v>3.99</v>
      </c>
      <c r="K29" s="238">
        <v>1.33</v>
      </c>
      <c r="L29" s="238">
        <v>1.33</v>
      </c>
      <c r="M29" s="238">
        <v>1.33</v>
      </c>
      <c r="N29" s="238">
        <v>2.66</v>
      </c>
      <c r="O29" s="239">
        <v>23.379999999999992</v>
      </c>
    </row>
    <row r="30" spans="1:15" ht="12.75">
      <c r="A30" s="164" t="s">
        <v>137</v>
      </c>
      <c r="B30" s="164" t="s">
        <v>231</v>
      </c>
      <c r="C30" s="201">
        <v>932.6400000000001</v>
      </c>
      <c r="D30" s="202">
        <v>896.46</v>
      </c>
      <c r="E30" s="202">
        <v>745.0400000000001</v>
      </c>
      <c r="F30" s="202">
        <v>581.5600000000001</v>
      </c>
      <c r="G30" s="202">
        <v>653.9200000000001</v>
      </c>
      <c r="H30" s="202">
        <v>797.3000000000001</v>
      </c>
      <c r="I30" s="202">
        <v>900.48</v>
      </c>
      <c r="J30" s="202">
        <v>883.0600000000001</v>
      </c>
      <c r="K30" s="202">
        <v>743.7</v>
      </c>
      <c r="L30" s="202">
        <v>674.0200000000001</v>
      </c>
      <c r="M30" s="202">
        <v>0</v>
      </c>
      <c r="N30" s="202">
        <v>0</v>
      </c>
      <c r="O30" s="203">
        <v>7808.18</v>
      </c>
    </row>
    <row r="31" spans="1:15" ht="13.5">
      <c r="A31" s="163"/>
      <c r="B31" s="122" t="s">
        <v>151</v>
      </c>
      <c r="C31" s="330">
        <v>-69.59999999999991</v>
      </c>
      <c r="D31" s="331">
        <v>-66.89999999999998</v>
      </c>
      <c r="E31" s="331">
        <v>-55.59999999999991</v>
      </c>
      <c r="F31" s="331">
        <v>-43.399999999999864</v>
      </c>
      <c r="G31" s="331">
        <v>-48.799999999999955</v>
      </c>
      <c r="H31" s="331">
        <v>-59.499999999999886</v>
      </c>
      <c r="I31" s="331">
        <v>6.720000000000027</v>
      </c>
      <c r="J31" s="331">
        <v>6.590000000000032</v>
      </c>
      <c r="K31" s="331">
        <v>5.5499999999999545</v>
      </c>
      <c r="L31" s="331">
        <v>5.030000000000086</v>
      </c>
      <c r="M31" s="331">
        <v>0</v>
      </c>
      <c r="N31" s="331">
        <v>0</v>
      </c>
      <c r="O31" s="332">
        <v>-319.9099999999994</v>
      </c>
    </row>
    <row r="32" spans="1:15" ht="13.5">
      <c r="A32" s="163"/>
      <c r="B32" s="122" t="s">
        <v>152</v>
      </c>
      <c r="C32" s="330">
        <v>-3.3675514278595866</v>
      </c>
      <c r="D32" s="331">
        <v>-3.0564974665523557</v>
      </c>
      <c r="E32" s="331">
        <v>-2.364249910669082</v>
      </c>
      <c r="F32" s="331">
        <v>-1.7220553632160593</v>
      </c>
      <c r="G32" s="331">
        <v>-1.7831873753837364</v>
      </c>
      <c r="H32" s="331">
        <v>-1.9928689370482875</v>
      </c>
      <c r="I32" s="331">
        <v>0.20655776491659714</v>
      </c>
      <c r="J32" s="331">
        <v>0.18050928686359397</v>
      </c>
      <c r="K32" s="331">
        <v>0.1362718777901096</v>
      </c>
      <c r="L32" s="331">
        <v>0.10927270466649307</v>
      </c>
      <c r="M32" s="331">
        <v>0</v>
      </c>
      <c r="N32" s="331">
        <v>0</v>
      </c>
      <c r="O32" s="332">
        <v>-13.653798846492315</v>
      </c>
    </row>
    <row r="33" spans="1:15" ht="13.5">
      <c r="A33" s="163"/>
      <c r="B33" s="122" t="s">
        <v>153</v>
      </c>
      <c r="C33" s="330">
        <v>-72.96755142785949</v>
      </c>
      <c r="D33" s="331">
        <v>-69.95649746655234</v>
      </c>
      <c r="E33" s="331">
        <v>-57.96424991066899</v>
      </c>
      <c r="F33" s="331">
        <v>-45.12205536321592</v>
      </c>
      <c r="G33" s="331">
        <v>-50.58318737538369</v>
      </c>
      <c r="H33" s="331">
        <v>-61.49286893704817</v>
      </c>
      <c r="I33" s="331">
        <v>6.926557764916624</v>
      </c>
      <c r="J33" s="331">
        <v>6.770509286863626</v>
      </c>
      <c r="K33" s="331">
        <v>5.686271877790064</v>
      </c>
      <c r="L33" s="331">
        <v>5.139272704666579</v>
      </c>
      <c r="M33" s="331">
        <v>0</v>
      </c>
      <c r="N33" s="331">
        <v>0</v>
      </c>
      <c r="O33" s="332">
        <v>-333.5637988464917</v>
      </c>
    </row>
    <row r="34" spans="1:15" ht="12.75">
      <c r="A34" s="163"/>
      <c r="B34" s="122" t="s">
        <v>199</v>
      </c>
      <c r="C34" s="237">
        <v>1002.24</v>
      </c>
      <c r="D34" s="238">
        <v>963.36</v>
      </c>
      <c r="E34" s="238">
        <v>800.64</v>
      </c>
      <c r="F34" s="238">
        <v>624.9599999999999</v>
      </c>
      <c r="G34" s="238">
        <v>702.72</v>
      </c>
      <c r="H34" s="238">
        <v>856.8</v>
      </c>
      <c r="I34" s="238">
        <v>893.76</v>
      </c>
      <c r="J34" s="238">
        <v>876.47</v>
      </c>
      <c r="K34" s="238">
        <v>738.1500000000001</v>
      </c>
      <c r="L34" s="238">
        <v>668.99</v>
      </c>
      <c r="M34" s="238">
        <v>0</v>
      </c>
      <c r="N34" s="238">
        <v>0</v>
      </c>
      <c r="O34" s="239">
        <v>8128.09</v>
      </c>
    </row>
    <row r="35" spans="1:15" ht="12.75">
      <c r="A35" s="164" t="s">
        <v>143</v>
      </c>
      <c r="B35" s="164" t="s">
        <v>231</v>
      </c>
      <c r="C35" s="201">
        <v>12.06</v>
      </c>
      <c r="D35" s="202">
        <v>14.74</v>
      </c>
      <c r="E35" s="202">
        <v>17.42</v>
      </c>
      <c r="F35" s="202">
        <v>32.160000000000004</v>
      </c>
      <c r="G35" s="202">
        <v>28.14</v>
      </c>
      <c r="H35" s="202">
        <v>29.48</v>
      </c>
      <c r="I35" s="202">
        <v>16.080000000000002</v>
      </c>
      <c r="J35" s="202">
        <v>17.42</v>
      </c>
      <c r="K35" s="202">
        <v>22.78</v>
      </c>
      <c r="L35" s="202">
        <v>21.44</v>
      </c>
      <c r="M35" s="202">
        <v>20.1</v>
      </c>
      <c r="N35" s="202">
        <v>25.46</v>
      </c>
      <c r="O35" s="203">
        <v>257.28</v>
      </c>
    </row>
    <row r="36" spans="1:15" ht="13.5">
      <c r="A36" s="163"/>
      <c r="B36" s="122" t="s">
        <v>151</v>
      </c>
      <c r="C36" s="330">
        <v>-0.8999999999999986</v>
      </c>
      <c r="D36" s="331">
        <v>-1.0999999999999996</v>
      </c>
      <c r="E36" s="331">
        <v>-1.2999999999999972</v>
      </c>
      <c r="F36" s="331">
        <v>-2.3999999999999986</v>
      </c>
      <c r="G36" s="331">
        <v>-2.099999999999998</v>
      </c>
      <c r="H36" s="331">
        <v>-2.1999999999999993</v>
      </c>
      <c r="I36" s="331">
        <v>0.120000000000001</v>
      </c>
      <c r="J36" s="331">
        <v>0.13000000000000256</v>
      </c>
      <c r="K36" s="331">
        <v>0.1700000000000017</v>
      </c>
      <c r="L36" s="331">
        <v>0.16000000000000014</v>
      </c>
      <c r="M36" s="331">
        <v>0.14999999999999858</v>
      </c>
      <c r="N36" s="331">
        <v>0.18999999999999773</v>
      </c>
      <c r="O36" s="332">
        <v>-9.07999999999999</v>
      </c>
    </row>
    <row r="37" spans="1:15" ht="13.5">
      <c r="A37" s="163"/>
      <c r="B37" s="122" t="s">
        <v>152</v>
      </c>
      <c r="C37" s="330">
        <v>-0.04354592363611533</v>
      </c>
      <c r="D37" s="331">
        <v>-0.050256311109231566</v>
      </c>
      <c r="E37" s="331">
        <v>-0.05527922453003246</v>
      </c>
      <c r="F37" s="331">
        <v>-0.09522886801194821</v>
      </c>
      <c r="G37" s="331">
        <v>-0.07673552230134931</v>
      </c>
      <c r="H37" s="331">
        <v>-0.0736859102774158</v>
      </c>
      <c r="I37" s="331">
        <v>0.003688531516367822</v>
      </c>
      <c r="J37" s="331">
        <v>0.003560881227961694</v>
      </c>
      <c r="K37" s="331">
        <v>0.004174093553931361</v>
      </c>
      <c r="L37" s="331">
        <v>0.0034758713213993253</v>
      </c>
      <c r="M37" s="331">
        <v>0.002790332138713706</v>
      </c>
      <c r="N37" s="331">
        <v>0.0029627945036591876</v>
      </c>
      <c r="O37" s="332">
        <v>-0.3740792556040596</v>
      </c>
    </row>
    <row r="38" spans="1:15" ht="13.5">
      <c r="A38" s="163"/>
      <c r="B38" s="122" t="s">
        <v>153</v>
      </c>
      <c r="C38" s="330">
        <v>-0.9435459236361139</v>
      </c>
      <c r="D38" s="331">
        <v>-1.1502563111092312</v>
      </c>
      <c r="E38" s="331">
        <v>-1.3552792245300296</v>
      </c>
      <c r="F38" s="331">
        <v>-2.4952288680119468</v>
      </c>
      <c r="G38" s="331">
        <v>-2.1767355223013474</v>
      </c>
      <c r="H38" s="331">
        <v>-2.273685910277415</v>
      </c>
      <c r="I38" s="331">
        <v>0.12368853151636881</v>
      </c>
      <c r="J38" s="331">
        <v>0.13356088122796425</v>
      </c>
      <c r="K38" s="331">
        <v>0.17417409355393307</v>
      </c>
      <c r="L38" s="331">
        <v>0.16347587132139946</v>
      </c>
      <c r="M38" s="331">
        <v>0.1527903321387123</v>
      </c>
      <c r="N38" s="331">
        <v>0.19296279450365691</v>
      </c>
      <c r="O38" s="332">
        <v>-9.454079255604048</v>
      </c>
    </row>
    <row r="39" spans="1:15" ht="12.75">
      <c r="A39" s="163"/>
      <c r="B39" s="122" t="s">
        <v>199</v>
      </c>
      <c r="C39" s="237">
        <v>12.959999999999999</v>
      </c>
      <c r="D39" s="238">
        <v>15.84</v>
      </c>
      <c r="E39" s="238">
        <v>18.72</v>
      </c>
      <c r="F39" s="238">
        <v>34.56</v>
      </c>
      <c r="G39" s="238">
        <v>30.24</v>
      </c>
      <c r="H39" s="238">
        <v>31.68</v>
      </c>
      <c r="I39" s="238">
        <v>15.96</v>
      </c>
      <c r="J39" s="238">
        <v>17.29</v>
      </c>
      <c r="K39" s="238">
        <v>22.61</v>
      </c>
      <c r="L39" s="238">
        <v>21.28</v>
      </c>
      <c r="M39" s="238">
        <v>19.950000000000003</v>
      </c>
      <c r="N39" s="238">
        <v>25.270000000000003</v>
      </c>
      <c r="O39" s="239">
        <v>266.36</v>
      </c>
    </row>
    <row r="40" spans="1:15" ht="12.75">
      <c r="A40" s="164" t="s">
        <v>116</v>
      </c>
      <c r="B40" s="164" t="s">
        <v>231</v>
      </c>
      <c r="C40" s="201">
        <v>105.86</v>
      </c>
      <c r="D40" s="202">
        <v>96.48</v>
      </c>
      <c r="E40" s="202">
        <v>89.78</v>
      </c>
      <c r="F40" s="202">
        <v>105.86</v>
      </c>
      <c r="G40" s="202">
        <v>158.12</v>
      </c>
      <c r="H40" s="202">
        <v>192.96</v>
      </c>
      <c r="I40" s="202">
        <v>199.66000000000003</v>
      </c>
      <c r="J40" s="202">
        <v>210.38000000000002</v>
      </c>
      <c r="K40" s="202">
        <v>190.28</v>
      </c>
      <c r="L40" s="202">
        <v>139.36</v>
      </c>
      <c r="M40" s="202">
        <v>116.58000000000001</v>
      </c>
      <c r="N40" s="202">
        <v>123.28</v>
      </c>
      <c r="O40" s="203">
        <v>1728.6000000000001</v>
      </c>
    </row>
    <row r="41" spans="1:15" ht="13.5">
      <c r="A41" s="163"/>
      <c r="B41" s="122" t="s">
        <v>151</v>
      </c>
      <c r="C41" s="330">
        <v>-7.8999999999999915</v>
      </c>
      <c r="D41" s="331">
        <v>-7.199999999999989</v>
      </c>
      <c r="E41" s="331">
        <v>-6.699999999999989</v>
      </c>
      <c r="F41" s="331">
        <v>-7.8999999999999915</v>
      </c>
      <c r="G41" s="331">
        <v>-11.799999999999983</v>
      </c>
      <c r="H41" s="331">
        <v>-14.399999999999977</v>
      </c>
      <c r="I41" s="331">
        <v>1.490000000000009</v>
      </c>
      <c r="J41" s="331">
        <v>1.5700000000000216</v>
      </c>
      <c r="K41" s="331">
        <v>1.4199999999999875</v>
      </c>
      <c r="L41" s="331">
        <v>1.0400000000000205</v>
      </c>
      <c r="M41" s="331">
        <v>0.8700000000000045</v>
      </c>
      <c r="N41" s="331">
        <v>0.9199999999999875</v>
      </c>
      <c r="O41" s="332">
        <v>-48.58999999999989</v>
      </c>
    </row>
    <row r="42" spans="1:15" ht="13.5">
      <c r="A42" s="163"/>
      <c r="B42" s="122" t="s">
        <v>152</v>
      </c>
      <c r="C42" s="330">
        <v>-0.3822364408059014</v>
      </c>
      <c r="D42" s="331">
        <v>-0.32895039998769704</v>
      </c>
      <c r="E42" s="331">
        <v>-0.28490061873170586</v>
      </c>
      <c r="F42" s="331">
        <v>-0.3134616905393294</v>
      </c>
      <c r="G42" s="331">
        <v>-0.431180553883772</v>
      </c>
      <c r="H42" s="331">
        <v>-0.4823077763612664</v>
      </c>
      <c r="I42" s="331">
        <v>0.04579926632823368</v>
      </c>
      <c r="J42" s="331">
        <v>0.04300448867615251</v>
      </c>
      <c r="K42" s="331">
        <v>0.03486595792107307</v>
      </c>
      <c r="L42" s="331">
        <v>0.02259316358909604</v>
      </c>
      <c r="M42" s="331">
        <v>0.016183926404539733</v>
      </c>
      <c r="N42" s="331">
        <v>0.014346162859823413</v>
      </c>
      <c r="O42" s="332">
        <v>-2.0462445145307533</v>
      </c>
    </row>
    <row r="43" spans="1:15" ht="13.5">
      <c r="A43" s="163"/>
      <c r="B43" s="122" t="s">
        <v>153</v>
      </c>
      <c r="C43" s="330">
        <v>-8.282236440805892</v>
      </c>
      <c r="D43" s="331">
        <v>-7.528950399987686</v>
      </c>
      <c r="E43" s="331">
        <v>-6.984900618731695</v>
      </c>
      <c r="F43" s="331">
        <v>-8.21346169053932</v>
      </c>
      <c r="G43" s="331">
        <v>-12.231180553883755</v>
      </c>
      <c r="H43" s="331">
        <v>-14.882307776361245</v>
      </c>
      <c r="I43" s="331">
        <v>1.5357992663282427</v>
      </c>
      <c r="J43" s="331">
        <v>1.613004488676174</v>
      </c>
      <c r="K43" s="331">
        <v>1.4548659579210605</v>
      </c>
      <c r="L43" s="331">
        <v>1.0625931635891166</v>
      </c>
      <c r="M43" s="331">
        <v>0.8861839264045442</v>
      </c>
      <c r="N43" s="331">
        <v>0.9343461628598109</v>
      </c>
      <c r="O43" s="332">
        <v>-50.63624451453065</v>
      </c>
    </row>
    <row r="44" spans="1:15" ht="12.75">
      <c r="A44" s="163"/>
      <c r="B44" s="122" t="s">
        <v>199</v>
      </c>
      <c r="C44" s="237">
        <v>113.75999999999999</v>
      </c>
      <c r="D44" s="238">
        <v>103.67999999999999</v>
      </c>
      <c r="E44" s="238">
        <v>96.47999999999999</v>
      </c>
      <c r="F44" s="238">
        <v>113.75999999999999</v>
      </c>
      <c r="G44" s="238">
        <v>169.92</v>
      </c>
      <c r="H44" s="238">
        <v>207.35999999999999</v>
      </c>
      <c r="I44" s="238">
        <v>198.17000000000002</v>
      </c>
      <c r="J44" s="238">
        <v>208.81</v>
      </c>
      <c r="K44" s="238">
        <v>188.86</v>
      </c>
      <c r="L44" s="238">
        <v>138.32</v>
      </c>
      <c r="M44" s="238">
        <v>115.71000000000001</v>
      </c>
      <c r="N44" s="238">
        <v>122.36000000000001</v>
      </c>
      <c r="O44" s="239">
        <v>1777.1899999999996</v>
      </c>
    </row>
    <row r="45" spans="1:15" ht="12.75">
      <c r="A45" s="164" t="s">
        <v>145</v>
      </c>
      <c r="B45" s="164" t="s">
        <v>231</v>
      </c>
      <c r="C45" s="201">
        <v>3508.1200000000003</v>
      </c>
      <c r="D45" s="202">
        <v>3209.3</v>
      </c>
      <c r="E45" s="202">
        <v>3111.48</v>
      </c>
      <c r="F45" s="202">
        <v>3421.02</v>
      </c>
      <c r="G45" s="202">
        <v>4095.0400000000004</v>
      </c>
      <c r="H45" s="202">
        <v>5325.160000000001</v>
      </c>
      <c r="I45" s="202">
        <v>5398.860000000001</v>
      </c>
      <c r="J45" s="202">
        <v>5463.18</v>
      </c>
      <c r="K45" s="202">
        <v>5183.12</v>
      </c>
      <c r="L45" s="202">
        <v>4210.280000000001</v>
      </c>
      <c r="M45" s="202">
        <v>3660.88</v>
      </c>
      <c r="N45" s="202">
        <v>3958.36</v>
      </c>
      <c r="O45" s="203">
        <v>50544.8</v>
      </c>
    </row>
    <row r="46" spans="1:15" ht="13.5">
      <c r="A46" s="163"/>
      <c r="B46" s="122" t="s">
        <v>151</v>
      </c>
      <c r="C46" s="330">
        <v>-261.7999999999997</v>
      </c>
      <c r="D46" s="331">
        <v>-239.49999999999955</v>
      </c>
      <c r="E46" s="331">
        <v>-232.19999999999982</v>
      </c>
      <c r="F46" s="331">
        <v>-255.29999999999973</v>
      </c>
      <c r="G46" s="331">
        <v>-305.599999999999</v>
      </c>
      <c r="H46" s="331">
        <v>-397.3999999999987</v>
      </c>
      <c r="I46" s="331">
        <v>40.289999999999964</v>
      </c>
      <c r="J46" s="331">
        <v>40.77000000000044</v>
      </c>
      <c r="K46" s="331">
        <v>38.67999999999938</v>
      </c>
      <c r="L46" s="331">
        <v>31.420000000000073</v>
      </c>
      <c r="M46" s="331">
        <v>27.31999999999971</v>
      </c>
      <c r="N46" s="331">
        <v>29.539999999999964</v>
      </c>
      <c r="O46" s="332">
        <v>-1483.779999999997</v>
      </c>
    </row>
    <row r="47" spans="1:15" ht="13.5">
      <c r="A47" s="163"/>
      <c r="B47" s="122" t="s">
        <v>152</v>
      </c>
      <c r="C47" s="330">
        <v>-12.66702534215</v>
      </c>
      <c r="D47" s="331">
        <v>-10.94216955514631</v>
      </c>
      <c r="E47" s="331">
        <v>-9.873719950671966</v>
      </c>
      <c r="F47" s="331">
        <v>-10.129970834770987</v>
      </c>
      <c r="G47" s="331">
        <v>-11.16684553109157</v>
      </c>
      <c r="H47" s="331">
        <v>-13.310354883747706</v>
      </c>
      <c r="I47" s="331">
        <v>1.2384244566204847</v>
      </c>
      <c r="J47" s="331">
        <v>1.1167471358768997</v>
      </c>
      <c r="K47" s="331">
        <v>0.9497290509768286</v>
      </c>
      <c r="L47" s="331">
        <v>0.6825742307397935</v>
      </c>
      <c r="M47" s="331">
        <v>0.5082124935310557</v>
      </c>
      <c r="N47" s="331">
        <v>0.4606365770425966</v>
      </c>
      <c r="O47" s="332">
        <v>-63.13376215279088</v>
      </c>
    </row>
    <row r="48" spans="1:15" ht="13.5">
      <c r="A48" s="163"/>
      <c r="B48" s="122" t="s">
        <v>153</v>
      </c>
      <c r="C48" s="330">
        <v>-274.4670253421497</v>
      </c>
      <c r="D48" s="331">
        <v>-250.44216955514585</v>
      </c>
      <c r="E48" s="331">
        <v>-242.07371995067177</v>
      </c>
      <c r="F48" s="331">
        <v>-265.4299708347707</v>
      </c>
      <c r="G48" s="331">
        <v>-316.76684553109055</v>
      </c>
      <c r="H48" s="331">
        <v>-410.71035488374645</v>
      </c>
      <c r="I48" s="331">
        <v>41.52842445662045</v>
      </c>
      <c r="J48" s="331">
        <v>41.886747135877336</v>
      </c>
      <c r="K48" s="331">
        <v>39.62972905097621</v>
      </c>
      <c r="L48" s="331">
        <v>32.10257423073987</v>
      </c>
      <c r="M48" s="331">
        <v>27.828212493530764</v>
      </c>
      <c r="N48" s="331">
        <v>30.00063657704256</v>
      </c>
      <c r="O48" s="332">
        <v>-1546.9137621527877</v>
      </c>
    </row>
    <row r="49" spans="1:15" ht="12.75">
      <c r="A49" s="163"/>
      <c r="B49" s="122" t="s">
        <v>199</v>
      </c>
      <c r="C49" s="237">
        <v>3769.92</v>
      </c>
      <c r="D49" s="238">
        <v>3448.7999999999997</v>
      </c>
      <c r="E49" s="238">
        <v>3343.68</v>
      </c>
      <c r="F49" s="238">
        <v>3676.3199999999997</v>
      </c>
      <c r="G49" s="238">
        <v>4400.639999999999</v>
      </c>
      <c r="H49" s="238">
        <v>5722.5599999999995</v>
      </c>
      <c r="I49" s="238">
        <v>5358.570000000001</v>
      </c>
      <c r="J49" s="238">
        <v>5422.41</v>
      </c>
      <c r="K49" s="238">
        <v>5144.4400000000005</v>
      </c>
      <c r="L49" s="238">
        <v>4178.860000000001</v>
      </c>
      <c r="M49" s="238">
        <v>3633.5600000000004</v>
      </c>
      <c r="N49" s="238">
        <v>3928.82</v>
      </c>
      <c r="O49" s="239">
        <v>52028.579999999994</v>
      </c>
    </row>
    <row r="50" spans="1:15" ht="12.75">
      <c r="A50" s="164" t="s">
        <v>146</v>
      </c>
      <c r="B50" s="164" t="s">
        <v>231</v>
      </c>
      <c r="C50" s="201">
        <v>3804.26</v>
      </c>
      <c r="D50" s="202">
        <v>3689.0200000000004</v>
      </c>
      <c r="E50" s="202">
        <v>3340.6200000000003</v>
      </c>
      <c r="F50" s="202">
        <v>3332.5800000000004</v>
      </c>
      <c r="G50" s="202">
        <v>3886.0000000000005</v>
      </c>
      <c r="H50" s="202">
        <v>4519.820000000001</v>
      </c>
      <c r="I50" s="202">
        <v>4845.4400000000005</v>
      </c>
      <c r="J50" s="202">
        <v>4858.84</v>
      </c>
      <c r="K50" s="202">
        <v>4452.820000000001</v>
      </c>
      <c r="L50" s="202">
        <v>3953.0000000000005</v>
      </c>
      <c r="M50" s="202">
        <v>3410.3</v>
      </c>
      <c r="N50" s="202">
        <v>3998.5600000000004</v>
      </c>
      <c r="O50" s="203">
        <v>48091.26000000001</v>
      </c>
    </row>
    <row r="51" spans="1:15" ht="13.5">
      <c r="A51" s="163"/>
      <c r="B51" s="122" t="s">
        <v>151</v>
      </c>
      <c r="C51" s="330">
        <v>-283.89999999999964</v>
      </c>
      <c r="D51" s="331">
        <v>-275.2999999999993</v>
      </c>
      <c r="E51" s="331">
        <v>-249.29999999999973</v>
      </c>
      <c r="F51" s="331">
        <v>-248.69999999999936</v>
      </c>
      <c r="G51" s="331">
        <v>-289.99999999999955</v>
      </c>
      <c r="H51" s="331">
        <v>-337.2999999999993</v>
      </c>
      <c r="I51" s="331">
        <v>36.159999999999854</v>
      </c>
      <c r="J51" s="331">
        <v>36.26000000000022</v>
      </c>
      <c r="K51" s="331">
        <v>33.23000000000047</v>
      </c>
      <c r="L51" s="331">
        <v>29.500000000000455</v>
      </c>
      <c r="M51" s="331">
        <v>25.449999999999818</v>
      </c>
      <c r="N51" s="331">
        <v>29.840000000000146</v>
      </c>
      <c r="O51" s="332">
        <v>-1494.0599999999959</v>
      </c>
    </row>
    <row r="52" spans="1:15" ht="13.5">
      <c r="A52" s="163"/>
      <c r="B52" s="122" t="s">
        <v>152</v>
      </c>
      <c r="C52" s="330">
        <v>-13.736319689214605</v>
      </c>
      <c r="D52" s="331">
        <v>-12.577784043974015</v>
      </c>
      <c r="E52" s="331">
        <v>-10.60085436564393</v>
      </c>
      <c r="F52" s="331">
        <v>-9.868091447738115</v>
      </c>
      <c r="G52" s="331">
        <v>-10.596810222567278</v>
      </c>
      <c r="H52" s="331">
        <v>-11.297389789351046</v>
      </c>
      <c r="I52" s="331">
        <v>1.1114774969321566</v>
      </c>
      <c r="J52" s="331">
        <v>0.9932119486606865</v>
      </c>
      <c r="K52" s="331">
        <v>0.8159125223361159</v>
      </c>
      <c r="L52" s="331">
        <v>0.6408637748830099</v>
      </c>
      <c r="M52" s="331">
        <v>0.4734263528684266</v>
      </c>
      <c r="N52" s="331">
        <v>0.4653146736273245</v>
      </c>
      <c r="O52" s="332">
        <v>-64.17704278918127</v>
      </c>
    </row>
    <row r="53" spans="1:15" ht="13.5">
      <c r="A53" s="163"/>
      <c r="B53" s="122" t="s">
        <v>153</v>
      </c>
      <c r="C53" s="330">
        <v>-297.63631968921425</v>
      </c>
      <c r="D53" s="331">
        <v>-287.8777840439733</v>
      </c>
      <c r="E53" s="331">
        <v>-259.9008543656437</v>
      </c>
      <c r="F53" s="331">
        <v>-258.56809144773746</v>
      </c>
      <c r="G53" s="331">
        <v>-300.59681022256683</v>
      </c>
      <c r="H53" s="331">
        <v>-348.5973897893503</v>
      </c>
      <c r="I53" s="331">
        <v>37.27147749693201</v>
      </c>
      <c r="J53" s="331">
        <v>37.253211948660905</v>
      </c>
      <c r="K53" s="331">
        <v>34.045912522336586</v>
      </c>
      <c r="L53" s="331">
        <v>30.140863774883464</v>
      </c>
      <c r="M53" s="331">
        <v>25.923426352868244</v>
      </c>
      <c r="N53" s="331">
        <v>30.30531467362747</v>
      </c>
      <c r="O53" s="332">
        <v>-1558.2370427891772</v>
      </c>
    </row>
    <row r="54" spans="1:15" ht="12.75">
      <c r="A54" s="163"/>
      <c r="B54" s="122" t="s">
        <v>199</v>
      </c>
      <c r="C54" s="237">
        <v>4088.16</v>
      </c>
      <c r="D54" s="238">
        <v>3964.3199999999997</v>
      </c>
      <c r="E54" s="238">
        <v>3589.92</v>
      </c>
      <c r="F54" s="238">
        <v>3581.2799999999997</v>
      </c>
      <c r="G54" s="238">
        <v>4176</v>
      </c>
      <c r="H54" s="238">
        <v>4857.12</v>
      </c>
      <c r="I54" s="238">
        <v>4809.280000000001</v>
      </c>
      <c r="J54" s="238">
        <v>4822.58</v>
      </c>
      <c r="K54" s="238">
        <v>4419.59</v>
      </c>
      <c r="L54" s="238">
        <v>3923.5</v>
      </c>
      <c r="M54" s="238">
        <v>3384.8500000000004</v>
      </c>
      <c r="N54" s="238">
        <v>3968.7200000000003</v>
      </c>
      <c r="O54" s="239">
        <v>49585.32</v>
      </c>
    </row>
    <row r="55" spans="1:15" ht="12.75">
      <c r="A55" s="164" t="s">
        <v>138</v>
      </c>
      <c r="B55" s="164" t="s">
        <v>231</v>
      </c>
      <c r="C55" s="201">
        <v>134</v>
      </c>
      <c r="D55" s="202">
        <v>136.68</v>
      </c>
      <c r="E55" s="202">
        <v>112.56</v>
      </c>
      <c r="F55" s="202">
        <v>96.48</v>
      </c>
      <c r="G55" s="202">
        <v>112.56</v>
      </c>
      <c r="H55" s="202">
        <v>132.66</v>
      </c>
      <c r="I55" s="202">
        <v>152.76000000000002</v>
      </c>
      <c r="J55" s="202">
        <v>151.42000000000002</v>
      </c>
      <c r="K55" s="202">
        <v>135.34</v>
      </c>
      <c r="L55" s="202">
        <v>112.56</v>
      </c>
      <c r="M55" s="202">
        <v>0</v>
      </c>
      <c r="N55" s="202">
        <v>0</v>
      </c>
      <c r="O55" s="203">
        <v>1277.0199999999998</v>
      </c>
    </row>
    <row r="56" spans="1:15" ht="13.5">
      <c r="A56" s="163"/>
      <c r="B56" s="122" t="s">
        <v>151</v>
      </c>
      <c r="C56" s="330">
        <v>-10</v>
      </c>
      <c r="D56" s="331">
        <v>-10.199999999999989</v>
      </c>
      <c r="E56" s="331">
        <v>-8.399999999999991</v>
      </c>
      <c r="F56" s="331">
        <v>-7.199999999999989</v>
      </c>
      <c r="G56" s="331">
        <v>-8.399999999999991</v>
      </c>
      <c r="H56" s="331">
        <v>-9.900000000000006</v>
      </c>
      <c r="I56" s="331">
        <v>1.1400000000000148</v>
      </c>
      <c r="J56" s="331">
        <v>1.1299999999999955</v>
      </c>
      <c r="K56" s="331">
        <v>1.009999999999991</v>
      </c>
      <c r="L56" s="331">
        <v>0.8400000000000034</v>
      </c>
      <c r="M56" s="331">
        <v>0</v>
      </c>
      <c r="N56" s="331">
        <v>0</v>
      </c>
      <c r="O56" s="332">
        <v>-49.97999999999996</v>
      </c>
    </row>
    <row r="57" spans="1:15" ht="13.5">
      <c r="A57" s="163"/>
      <c r="B57" s="122" t="s">
        <v>152</v>
      </c>
      <c r="C57" s="330">
        <v>-0.4838435959568378</v>
      </c>
      <c r="D57" s="331">
        <v>-0.46601306664923775</v>
      </c>
      <c r="E57" s="331">
        <v>-0.35718883542482555</v>
      </c>
      <c r="F57" s="331">
        <v>-0.2856866040358444</v>
      </c>
      <c r="G57" s="331">
        <v>-0.30694208920539723</v>
      </c>
      <c r="H57" s="331">
        <v>-0.3315865962483714</v>
      </c>
      <c r="I57" s="331">
        <v>0.035041049405494476</v>
      </c>
      <c r="J57" s="331">
        <v>0.03095227528920476</v>
      </c>
      <c r="K57" s="331">
        <v>0.024799026408650556</v>
      </c>
      <c r="L57" s="331">
        <v>0.018248324437346516</v>
      </c>
      <c r="M57" s="331">
        <v>0</v>
      </c>
      <c r="N57" s="331">
        <v>0</v>
      </c>
      <c r="O57" s="332">
        <v>-2.1222201119798174</v>
      </c>
    </row>
    <row r="58" spans="1:15" ht="13.5">
      <c r="A58" s="163"/>
      <c r="B58" s="122" t="s">
        <v>153</v>
      </c>
      <c r="C58" s="330">
        <v>-10.483843595956838</v>
      </c>
      <c r="D58" s="331">
        <v>-10.666013066649226</v>
      </c>
      <c r="E58" s="331">
        <v>-8.757188835424817</v>
      </c>
      <c r="F58" s="331">
        <v>-7.485686604035833</v>
      </c>
      <c r="G58" s="331">
        <v>-8.70694208920539</v>
      </c>
      <c r="H58" s="331">
        <v>-10.231586596248377</v>
      </c>
      <c r="I58" s="331">
        <v>1.1750410494055092</v>
      </c>
      <c r="J58" s="331">
        <v>1.1609522752892003</v>
      </c>
      <c r="K58" s="331">
        <v>1.0347990264086415</v>
      </c>
      <c r="L58" s="331">
        <v>0.8582483244373499</v>
      </c>
      <c r="M58" s="331">
        <v>0</v>
      </c>
      <c r="N58" s="331">
        <v>0</v>
      </c>
      <c r="O58" s="332">
        <v>-52.10222011197978</v>
      </c>
    </row>
    <row r="59" spans="1:15" ht="12.75">
      <c r="A59" s="163"/>
      <c r="B59" s="122" t="s">
        <v>199</v>
      </c>
      <c r="C59" s="237">
        <v>144</v>
      </c>
      <c r="D59" s="238">
        <v>146.88</v>
      </c>
      <c r="E59" s="238">
        <v>120.96</v>
      </c>
      <c r="F59" s="238">
        <v>103.67999999999999</v>
      </c>
      <c r="G59" s="238">
        <v>120.96</v>
      </c>
      <c r="H59" s="238">
        <v>142.56</v>
      </c>
      <c r="I59" s="238">
        <v>151.62</v>
      </c>
      <c r="J59" s="238">
        <v>150.29000000000002</v>
      </c>
      <c r="K59" s="238">
        <v>134.33</v>
      </c>
      <c r="L59" s="238">
        <v>111.72</v>
      </c>
      <c r="M59" s="238">
        <v>0</v>
      </c>
      <c r="N59" s="238">
        <v>0</v>
      </c>
      <c r="O59" s="239">
        <v>1327</v>
      </c>
    </row>
    <row r="60" spans="1:15" ht="12.75">
      <c r="A60" s="164" t="s">
        <v>117</v>
      </c>
      <c r="B60" s="164" t="s">
        <v>231</v>
      </c>
      <c r="C60" s="201">
        <v>48.24</v>
      </c>
      <c r="D60" s="202">
        <v>45.56</v>
      </c>
      <c r="E60" s="202">
        <v>41.54</v>
      </c>
      <c r="F60" s="202">
        <v>38.86</v>
      </c>
      <c r="G60" s="202">
        <v>40.2</v>
      </c>
      <c r="H60" s="202">
        <v>48.24</v>
      </c>
      <c r="I60" s="202">
        <v>50.92</v>
      </c>
      <c r="J60" s="202">
        <v>53.6</v>
      </c>
      <c r="K60" s="202">
        <v>48.24</v>
      </c>
      <c r="L60" s="202">
        <v>34.84</v>
      </c>
      <c r="M60" s="202">
        <v>34.84</v>
      </c>
      <c r="N60" s="202">
        <v>52.260000000000005</v>
      </c>
      <c r="O60" s="203">
        <v>537.34</v>
      </c>
    </row>
    <row r="61" spans="1:15" ht="13.5">
      <c r="A61" s="163"/>
      <c r="B61" s="122" t="s">
        <v>151</v>
      </c>
      <c r="C61" s="330">
        <v>-3.5999999999999943</v>
      </c>
      <c r="D61" s="331">
        <v>-3.3999999999999986</v>
      </c>
      <c r="E61" s="331">
        <v>-3.1000000000000014</v>
      </c>
      <c r="F61" s="331">
        <v>-2.8999999999999986</v>
      </c>
      <c r="G61" s="331">
        <v>-2.999999999999993</v>
      </c>
      <c r="H61" s="331">
        <v>-3.5999999999999943</v>
      </c>
      <c r="I61" s="331">
        <v>0.37999999999999545</v>
      </c>
      <c r="J61" s="331">
        <v>0.3999999999999986</v>
      </c>
      <c r="K61" s="331">
        <v>0.35999999999999943</v>
      </c>
      <c r="L61" s="331">
        <v>0.2600000000000051</v>
      </c>
      <c r="M61" s="331">
        <v>0.2600000000000051</v>
      </c>
      <c r="N61" s="331">
        <v>0.39000000000000057</v>
      </c>
      <c r="O61" s="332">
        <v>-17.549999999999976</v>
      </c>
    </row>
    <row r="62" spans="1:15" ht="13.5">
      <c r="A62" s="163"/>
      <c r="B62" s="122" t="s">
        <v>152</v>
      </c>
      <c r="C62" s="330">
        <v>-0.1741836945444613</v>
      </c>
      <c r="D62" s="331">
        <v>-0.15533768888307936</v>
      </c>
      <c r="E62" s="331">
        <v>-0.1318196892639239</v>
      </c>
      <c r="F62" s="331">
        <v>-0.11506821551443742</v>
      </c>
      <c r="G62" s="331">
        <v>-0.10962217471621313</v>
      </c>
      <c r="H62" s="331">
        <v>-0.1205769440903166</v>
      </c>
      <c r="I62" s="331">
        <v>0.0116803498018312</v>
      </c>
      <c r="J62" s="331">
        <v>0.010956557624497265</v>
      </c>
      <c r="K62" s="331">
        <v>0.008839256937736897</v>
      </c>
      <c r="L62" s="331">
        <v>0.00564829089727401</v>
      </c>
      <c r="M62" s="331">
        <v>0.004836575707103897</v>
      </c>
      <c r="N62" s="331">
        <v>0.006081525560142625</v>
      </c>
      <c r="O62" s="332">
        <v>-0.7585658504838458</v>
      </c>
    </row>
    <row r="63" spans="1:15" ht="13.5">
      <c r="A63" s="163"/>
      <c r="B63" s="122" t="s">
        <v>153</v>
      </c>
      <c r="C63" s="330">
        <v>-3.7741836945444556</v>
      </c>
      <c r="D63" s="331">
        <v>-3.555337688883078</v>
      </c>
      <c r="E63" s="331">
        <v>-3.2318196892639253</v>
      </c>
      <c r="F63" s="331">
        <v>-3.015068215514436</v>
      </c>
      <c r="G63" s="331">
        <v>-3.109622174716206</v>
      </c>
      <c r="H63" s="331">
        <v>-3.720576944090311</v>
      </c>
      <c r="I63" s="331">
        <v>0.39168034980182664</v>
      </c>
      <c r="J63" s="331">
        <v>0.41095655762449584</v>
      </c>
      <c r="K63" s="331">
        <v>0.36883925693773634</v>
      </c>
      <c r="L63" s="331">
        <v>0.26564829089727915</v>
      </c>
      <c r="M63" s="331">
        <v>0.264836575707109</v>
      </c>
      <c r="N63" s="331">
        <v>0.3960815255601432</v>
      </c>
      <c r="O63" s="332">
        <v>-18.308565850483827</v>
      </c>
    </row>
    <row r="64" spans="1:15" ht="12.75">
      <c r="A64" s="163"/>
      <c r="B64" s="122" t="s">
        <v>199</v>
      </c>
      <c r="C64" s="237">
        <v>51.839999999999996</v>
      </c>
      <c r="D64" s="238">
        <v>48.96</v>
      </c>
      <c r="E64" s="238">
        <v>44.64</v>
      </c>
      <c r="F64" s="238">
        <v>41.76</v>
      </c>
      <c r="G64" s="238">
        <v>43.199999999999996</v>
      </c>
      <c r="H64" s="238">
        <v>51.839999999999996</v>
      </c>
      <c r="I64" s="238">
        <v>50.540000000000006</v>
      </c>
      <c r="J64" s="238">
        <v>53.2</v>
      </c>
      <c r="K64" s="238">
        <v>47.88</v>
      </c>
      <c r="L64" s="238">
        <v>34.58</v>
      </c>
      <c r="M64" s="238">
        <v>34.58</v>
      </c>
      <c r="N64" s="238">
        <v>51.870000000000005</v>
      </c>
      <c r="O64" s="239">
        <v>554.8899999999999</v>
      </c>
    </row>
    <row r="65" spans="1:15" ht="12.75">
      <c r="A65" s="164" t="s">
        <v>204</v>
      </c>
      <c r="B65" s="164" t="s">
        <v>231</v>
      </c>
      <c r="C65" s="201">
        <v>139.36</v>
      </c>
      <c r="D65" s="202">
        <v>123.28</v>
      </c>
      <c r="E65" s="202">
        <v>115.24000000000001</v>
      </c>
      <c r="F65" s="202">
        <v>124.62</v>
      </c>
      <c r="G65" s="202">
        <v>142.04000000000002</v>
      </c>
      <c r="H65" s="202">
        <v>205.02</v>
      </c>
      <c r="I65" s="202">
        <v>205.02</v>
      </c>
      <c r="J65" s="202">
        <v>207.70000000000002</v>
      </c>
      <c r="K65" s="202">
        <v>184.92000000000002</v>
      </c>
      <c r="L65" s="202">
        <v>155.44</v>
      </c>
      <c r="M65" s="202">
        <v>132.66</v>
      </c>
      <c r="N65" s="202">
        <v>151.42000000000002</v>
      </c>
      <c r="O65" s="203">
        <v>1886.7200000000003</v>
      </c>
    </row>
    <row r="66" spans="1:15" ht="12.75">
      <c r="A66" s="163"/>
      <c r="B66" s="122" t="s">
        <v>151</v>
      </c>
      <c r="C66" s="237">
        <v>-10.399999999999977</v>
      </c>
      <c r="D66" s="238">
        <v>-9.199999999999989</v>
      </c>
      <c r="E66" s="238">
        <v>-8.59999999999998</v>
      </c>
      <c r="F66" s="238">
        <v>-9.299999999999983</v>
      </c>
      <c r="G66" s="238">
        <v>-10.599999999999966</v>
      </c>
      <c r="H66" s="238">
        <v>-15.299999999999983</v>
      </c>
      <c r="I66" s="238">
        <v>1.5300000000000011</v>
      </c>
      <c r="J66" s="238">
        <v>1.5500000000000114</v>
      </c>
      <c r="K66" s="238">
        <v>1.3799999999999955</v>
      </c>
      <c r="L66" s="238">
        <v>1.1599999999999966</v>
      </c>
      <c r="M66" s="238">
        <v>0.9899999999999807</v>
      </c>
      <c r="N66" s="238">
        <v>1.1299999999999955</v>
      </c>
      <c r="O66" s="239">
        <v>-55.6599999999999</v>
      </c>
    </row>
    <row r="67" spans="1:15" ht="12.75">
      <c r="A67" s="163"/>
      <c r="B67" s="122" t="s">
        <v>152</v>
      </c>
      <c r="C67" s="237">
        <v>-0.5031973397951102</v>
      </c>
      <c r="D67" s="238">
        <v>-0.4203255110953908</v>
      </c>
      <c r="E67" s="238">
        <v>-0.36569333150636857</v>
      </c>
      <c r="F67" s="238">
        <v>-0.36901186354629884</v>
      </c>
      <c r="G67" s="238">
        <v>-0.3873316839972861</v>
      </c>
      <c r="H67" s="238">
        <v>-0.5124520123838459</v>
      </c>
      <c r="I67" s="238">
        <v>0.047028776833689376</v>
      </c>
      <c r="J67" s="238">
        <v>0.04245666079492737</v>
      </c>
      <c r="K67" s="238">
        <v>0.03388381826132472</v>
      </c>
      <c r="L67" s="238">
        <v>0.025200067080145012</v>
      </c>
      <c r="M67" s="238">
        <v>0.018416192115510273</v>
      </c>
      <c r="N67" s="238">
        <v>0.0176208304691311</v>
      </c>
      <c r="O67" s="239">
        <v>-2.3734053967695723</v>
      </c>
    </row>
    <row r="68" spans="1:15" ht="12.75">
      <c r="A68" s="163"/>
      <c r="B68" s="122" t="s">
        <v>153</v>
      </c>
      <c r="C68" s="237">
        <v>-10.903197339795087</v>
      </c>
      <c r="D68" s="238">
        <v>-9.620325511095379</v>
      </c>
      <c r="E68" s="238">
        <v>-8.96569333150635</v>
      </c>
      <c r="F68" s="238">
        <v>-9.669011863546281</v>
      </c>
      <c r="G68" s="238">
        <v>-10.987331683997253</v>
      </c>
      <c r="H68" s="238">
        <v>-15.81245201238383</v>
      </c>
      <c r="I68" s="238">
        <v>1.5770287768336906</v>
      </c>
      <c r="J68" s="238">
        <v>1.5924566607949386</v>
      </c>
      <c r="K68" s="238">
        <v>1.4138838182613203</v>
      </c>
      <c r="L68" s="238">
        <v>1.1852000670801417</v>
      </c>
      <c r="M68" s="238">
        <v>1.008416192115491</v>
      </c>
      <c r="N68" s="238">
        <v>1.1476208304691267</v>
      </c>
      <c r="O68" s="239">
        <v>-58.033405396769474</v>
      </c>
    </row>
    <row r="69" spans="1:15" ht="12.75">
      <c r="A69" s="163"/>
      <c r="B69" s="122" t="s">
        <v>199</v>
      </c>
      <c r="C69" s="237">
        <v>149.76</v>
      </c>
      <c r="D69" s="238">
        <v>132.48</v>
      </c>
      <c r="E69" s="238">
        <v>123.83999999999999</v>
      </c>
      <c r="F69" s="238">
        <v>133.92</v>
      </c>
      <c r="G69" s="238">
        <v>152.64</v>
      </c>
      <c r="H69" s="238">
        <v>220.32</v>
      </c>
      <c r="I69" s="238">
        <v>203.49</v>
      </c>
      <c r="J69" s="238">
        <v>206.15</v>
      </c>
      <c r="K69" s="238">
        <v>183.54000000000002</v>
      </c>
      <c r="L69" s="238">
        <v>154.28</v>
      </c>
      <c r="M69" s="238">
        <v>131.67000000000002</v>
      </c>
      <c r="N69" s="238">
        <v>150.29000000000002</v>
      </c>
      <c r="O69" s="239">
        <v>1942.38</v>
      </c>
    </row>
    <row r="70" spans="1:15" ht="12.75">
      <c r="A70" s="164" t="s">
        <v>205</v>
      </c>
      <c r="B70" s="164" t="s">
        <v>231</v>
      </c>
      <c r="C70" s="201">
        <v>18.76</v>
      </c>
      <c r="D70" s="202">
        <v>14.74</v>
      </c>
      <c r="E70" s="202">
        <v>13.4</v>
      </c>
      <c r="F70" s="202">
        <v>14.74</v>
      </c>
      <c r="G70" s="202">
        <v>14.74</v>
      </c>
      <c r="H70" s="202">
        <v>17.42</v>
      </c>
      <c r="I70" s="202">
        <v>20.1</v>
      </c>
      <c r="J70" s="202">
        <v>18.76</v>
      </c>
      <c r="K70" s="202">
        <v>17.42</v>
      </c>
      <c r="L70" s="202">
        <v>17.42</v>
      </c>
      <c r="M70" s="202">
        <v>18.76</v>
      </c>
      <c r="N70" s="202">
        <v>14.74</v>
      </c>
      <c r="O70" s="203">
        <v>201</v>
      </c>
    </row>
    <row r="71" spans="1:15" ht="12.75">
      <c r="A71" s="163"/>
      <c r="B71" s="122" t="s">
        <v>151</v>
      </c>
      <c r="C71" s="237">
        <v>-1.3999999999999986</v>
      </c>
      <c r="D71" s="238">
        <v>-1.0999999999999996</v>
      </c>
      <c r="E71" s="238">
        <v>-0.9999999999999982</v>
      </c>
      <c r="F71" s="238">
        <v>-1.0999999999999996</v>
      </c>
      <c r="G71" s="238">
        <v>-1.0999999999999996</v>
      </c>
      <c r="H71" s="238">
        <v>-1.2999999999999972</v>
      </c>
      <c r="I71" s="238">
        <v>0.14999999999999858</v>
      </c>
      <c r="J71" s="238">
        <v>0.14000000000000057</v>
      </c>
      <c r="K71" s="238">
        <v>0.13000000000000256</v>
      </c>
      <c r="L71" s="238">
        <v>0.13000000000000256</v>
      </c>
      <c r="M71" s="238">
        <v>0.14000000000000057</v>
      </c>
      <c r="N71" s="238">
        <v>0.10999999999999943</v>
      </c>
      <c r="O71" s="239">
        <v>-6.199999999999989</v>
      </c>
    </row>
    <row r="72" spans="1:15" ht="12.75">
      <c r="A72" s="163"/>
      <c r="B72" s="122" t="s">
        <v>152</v>
      </c>
      <c r="C72" s="237">
        <v>-0.06773810343395721</v>
      </c>
      <c r="D72" s="238">
        <v>-0.050256311109231566</v>
      </c>
      <c r="E72" s="238">
        <v>-0.04252248040771729</v>
      </c>
      <c r="F72" s="238">
        <v>-0.04364656450547628</v>
      </c>
      <c r="G72" s="238">
        <v>-0.0401947973959449</v>
      </c>
      <c r="H72" s="238">
        <v>-0.04354167425483653</v>
      </c>
      <c r="I72" s="238">
        <v>0.004610664395459696</v>
      </c>
      <c r="J72" s="238">
        <v>0.0038347951685740725</v>
      </c>
      <c r="K72" s="238">
        <v>0.0031919538941828363</v>
      </c>
      <c r="L72" s="238">
        <v>0.002824145448637005</v>
      </c>
      <c r="M72" s="238">
        <v>0.0026043099961328277</v>
      </c>
      <c r="N72" s="238">
        <v>0.0017153020810658573</v>
      </c>
      <c r="O72" s="239">
        <v>-0.2691187601231115</v>
      </c>
    </row>
    <row r="73" spans="1:15" ht="12.75">
      <c r="A73" s="163"/>
      <c r="B73" s="122" t="s">
        <v>153</v>
      </c>
      <c r="C73" s="237">
        <v>-1.4677381034339558</v>
      </c>
      <c r="D73" s="238">
        <v>-1.1502563111092312</v>
      </c>
      <c r="E73" s="238">
        <v>-1.0425224804077156</v>
      </c>
      <c r="F73" s="238">
        <v>-1.1436465645054759</v>
      </c>
      <c r="G73" s="238">
        <v>-1.1401947973959445</v>
      </c>
      <c r="H73" s="238">
        <v>-1.3435416742548336</v>
      </c>
      <c r="I73" s="238">
        <v>0.15461066439545829</v>
      </c>
      <c r="J73" s="238">
        <v>0.14383479516857464</v>
      </c>
      <c r="K73" s="238">
        <v>0.1331919538941854</v>
      </c>
      <c r="L73" s="238">
        <v>0.13282414544863957</v>
      </c>
      <c r="M73" s="238">
        <v>0.14260430999613338</v>
      </c>
      <c r="N73" s="238">
        <v>0.11171530208106528</v>
      </c>
      <c r="O73" s="239">
        <v>-6.4691187601230995</v>
      </c>
    </row>
    <row r="74" spans="1:15" ht="12.75">
      <c r="A74" s="163"/>
      <c r="B74" s="122" t="s">
        <v>199</v>
      </c>
      <c r="C74" s="237">
        <v>20.16</v>
      </c>
      <c r="D74" s="238">
        <v>15.84</v>
      </c>
      <c r="E74" s="238">
        <v>14.399999999999999</v>
      </c>
      <c r="F74" s="238">
        <v>15.84</v>
      </c>
      <c r="G74" s="238">
        <v>15.84</v>
      </c>
      <c r="H74" s="238">
        <v>18.72</v>
      </c>
      <c r="I74" s="238">
        <v>19.950000000000003</v>
      </c>
      <c r="J74" s="238">
        <v>18.62</v>
      </c>
      <c r="K74" s="238">
        <v>17.29</v>
      </c>
      <c r="L74" s="238">
        <v>17.29</v>
      </c>
      <c r="M74" s="238">
        <v>18.62</v>
      </c>
      <c r="N74" s="238">
        <v>14.63</v>
      </c>
      <c r="O74" s="239">
        <v>207.2</v>
      </c>
    </row>
    <row r="75" spans="1:15" ht="12.75">
      <c r="A75" s="164" t="s">
        <v>206</v>
      </c>
      <c r="B75" s="164" t="s">
        <v>231</v>
      </c>
      <c r="C75" s="201">
        <v>28.14</v>
      </c>
      <c r="D75" s="202">
        <v>28.14</v>
      </c>
      <c r="E75" s="202">
        <v>24.12</v>
      </c>
      <c r="F75" s="202">
        <v>30.82</v>
      </c>
      <c r="G75" s="202">
        <v>40.2</v>
      </c>
      <c r="H75" s="202">
        <v>44.220000000000006</v>
      </c>
      <c r="I75" s="202">
        <v>50.92</v>
      </c>
      <c r="J75" s="202">
        <v>50.92</v>
      </c>
      <c r="K75" s="202">
        <v>30.82</v>
      </c>
      <c r="L75" s="202">
        <v>38.86</v>
      </c>
      <c r="M75" s="202">
        <v>30.82</v>
      </c>
      <c r="N75" s="202">
        <v>29.48</v>
      </c>
      <c r="O75" s="203">
        <v>427.46000000000004</v>
      </c>
    </row>
    <row r="76" spans="1:15" ht="12.75">
      <c r="A76" s="163"/>
      <c r="B76" s="122" t="s">
        <v>151</v>
      </c>
      <c r="C76" s="237">
        <v>-2.099999999999998</v>
      </c>
      <c r="D76" s="238">
        <v>-2.099999999999998</v>
      </c>
      <c r="E76" s="238">
        <v>-1.7999999999999972</v>
      </c>
      <c r="F76" s="238">
        <v>-2.299999999999997</v>
      </c>
      <c r="G76" s="238">
        <v>-2.999999999999993</v>
      </c>
      <c r="H76" s="238">
        <v>-3.29999999999999</v>
      </c>
      <c r="I76" s="238">
        <v>0.37999999999999545</v>
      </c>
      <c r="J76" s="238">
        <v>0.37999999999999545</v>
      </c>
      <c r="K76" s="238">
        <v>0.22999999999999687</v>
      </c>
      <c r="L76" s="238">
        <v>0.28999999999999915</v>
      </c>
      <c r="M76" s="238">
        <v>0.22999999999999687</v>
      </c>
      <c r="N76" s="238">
        <v>0.21999999999999886</v>
      </c>
      <c r="O76" s="239">
        <v>-12.86999999999999</v>
      </c>
    </row>
    <row r="77" spans="1:15" ht="12.75">
      <c r="A77" s="163"/>
      <c r="B77" s="122" t="s">
        <v>152</v>
      </c>
      <c r="C77" s="237">
        <v>-0.10160715515093582</v>
      </c>
      <c r="D77" s="238">
        <v>-0.09594386666307836</v>
      </c>
      <c r="E77" s="238">
        <v>-0.07654046473389114</v>
      </c>
      <c r="F77" s="238">
        <v>-0.09126099851145032</v>
      </c>
      <c r="G77" s="238">
        <v>-0.10962217471621313</v>
      </c>
      <c r="H77" s="238">
        <v>-0.11052886541612339</v>
      </c>
      <c r="I77" s="238">
        <v>0.0116803498018312</v>
      </c>
      <c r="J77" s="238">
        <v>0.010408729743272314</v>
      </c>
      <c r="K77" s="238">
        <v>0.005647303043554062</v>
      </c>
      <c r="L77" s="238">
        <v>0.006300016770036253</v>
      </c>
      <c r="M77" s="238">
        <v>0.004278509279360998</v>
      </c>
      <c r="N77" s="238">
        <v>0.0034306041621317146</v>
      </c>
      <c r="O77" s="239">
        <v>-0.5437580123915056</v>
      </c>
    </row>
    <row r="78" spans="1:15" ht="12.75">
      <c r="A78" s="163"/>
      <c r="B78" s="122" t="s">
        <v>153</v>
      </c>
      <c r="C78" s="237">
        <v>-2.2016071551509335</v>
      </c>
      <c r="D78" s="238">
        <v>-2.195943866663076</v>
      </c>
      <c r="E78" s="238">
        <v>-1.8765404647338884</v>
      </c>
      <c r="F78" s="238">
        <v>-2.3912609985114477</v>
      </c>
      <c r="G78" s="238">
        <v>-3.109622174716206</v>
      </c>
      <c r="H78" s="238">
        <v>-3.410528865416113</v>
      </c>
      <c r="I78" s="238">
        <v>0.39168034980182664</v>
      </c>
      <c r="J78" s="238">
        <v>0.3904087297432678</v>
      </c>
      <c r="K78" s="238">
        <v>0.23564730304355094</v>
      </c>
      <c r="L78" s="238">
        <v>0.2963000167700354</v>
      </c>
      <c r="M78" s="238">
        <v>0.23427850927935787</v>
      </c>
      <c r="N78" s="238">
        <v>0.22343060416213056</v>
      </c>
      <c r="O78" s="239">
        <v>-13.413758012391497</v>
      </c>
    </row>
    <row r="79" spans="1:15" ht="12.75">
      <c r="A79" s="163"/>
      <c r="B79" s="122" t="s">
        <v>199</v>
      </c>
      <c r="C79" s="237">
        <v>30.24</v>
      </c>
      <c r="D79" s="238">
        <v>30.24</v>
      </c>
      <c r="E79" s="238">
        <v>25.919999999999998</v>
      </c>
      <c r="F79" s="238">
        <v>33.12</v>
      </c>
      <c r="G79" s="238">
        <v>43.199999999999996</v>
      </c>
      <c r="H79" s="238">
        <v>47.519999999999996</v>
      </c>
      <c r="I79" s="238">
        <v>50.540000000000006</v>
      </c>
      <c r="J79" s="238">
        <v>50.540000000000006</v>
      </c>
      <c r="K79" s="238">
        <v>30.590000000000003</v>
      </c>
      <c r="L79" s="238">
        <v>38.57</v>
      </c>
      <c r="M79" s="238">
        <v>30.590000000000003</v>
      </c>
      <c r="N79" s="238">
        <v>29.26</v>
      </c>
      <c r="O79" s="239">
        <v>440.3299999999999</v>
      </c>
    </row>
    <row r="80" spans="1:15" ht="12.75">
      <c r="A80" s="164" t="s">
        <v>207</v>
      </c>
      <c r="B80" s="164" t="s">
        <v>231</v>
      </c>
      <c r="C80" s="201">
        <v>54.940000000000005</v>
      </c>
      <c r="D80" s="202">
        <v>54.940000000000005</v>
      </c>
      <c r="E80" s="202">
        <v>52.260000000000005</v>
      </c>
      <c r="F80" s="202">
        <v>50.92</v>
      </c>
      <c r="G80" s="202">
        <v>64.32000000000001</v>
      </c>
      <c r="H80" s="202">
        <v>73.7</v>
      </c>
      <c r="I80" s="202">
        <v>79.06</v>
      </c>
      <c r="J80" s="202">
        <v>79.06</v>
      </c>
      <c r="K80" s="202">
        <v>71.02000000000001</v>
      </c>
      <c r="L80" s="202">
        <v>65.66000000000001</v>
      </c>
      <c r="M80" s="202">
        <v>57.620000000000005</v>
      </c>
      <c r="N80" s="202">
        <v>60.300000000000004</v>
      </c>
      <c r="O80" s="203">
        <v>763.8</v>
      </c>
    </row>
    <row r="81" spans="1:15" ht="12.75">
      <c r="A81" s="163"/>
      <c r="B81" s="122" t="s">
        <v>151</v>
      </c>
      <c r="C81" s="237">
        <v>-4.099999999999994</v>
      </c>
      <c r="D81" s="238">
        <v>-4.099999999999994</v>
      </c>
      <c r="E81" s="238">
        <v>-3.8999999999999915</v>
      </c>
      <c r="F81" s="238">
        <v>-3.799999999999997</v>
      </c>
      <c r="G81" s="238">
        <v>-4.799999999999997</v>
      </c>
      <c r="H81" s="238">
        <v>-5.5</v>
      </c>
      <c r="I81" s="238">
        <v>0.5900000000000034</v>
      </c>
      <c r="J81" s="238">
        <v>0.5900000000000034</v>
      </c>
      <c r="K81" s="238">
        <v>0.5300000000000011</v>
      </c>
      <c r="L81" s="238">
        <v>0.4900000000000091</v>
      </c>
      <c r="M81" s="238">
        <v>0.4299999999999997</v>
      </c>
      <c r="N81" s="238">
        <v>0.45000000000000284</v>
      </c>
      <c r="O81" s="239">
        <v>-23.119999999999955</v>
      </c>
    </row>
    <row r="82" spans="1:15" ht="12.75">
      <c r="A82" s="163"/>
      <c r="B82" s="122" t="s">
        <v>152</v>
      </c>
      <c r="C82" s="237">
        <v>-0.1983758743423032</v>
      </c>
      <c r="D82" s="238">
        <v>-0.187318977770772</v>
      </c>
      <c r="E82" s="238">
        <v>-0.16583767359009738</v>
      </c>
      <c r="F82" s="238">
        <v>-0.150779041018918</v>
      </c>
      <c r="G82" s="238">
        <v>-0.17539547954594137</v>
      </c>
      <c r="H82" s="238">
        <v>-0.18421477569353956</v>
      </c>
      <c r="I82" s="238">
        <v>0.018135279955475078</v>
      </c>
      <c r="J82" s="238">
        <v>0.016160922496133615</v>
      </c>
      <c r="K82" s="238">
        <v>0.013013350491668258</v>
      </c>
      <c r="L82" s="238">
        <v>0.010644855921785622</v>
      </c>
      <c r="M82" s="238">
        <v>0.007998952130979361</v>
      </c>
      <c r="N82" s="238">
        <v>0.007017144877087678</v>
      </c>
      <c r="O82" s="239">
        <v>-0.988951316088442</v>
      </c>
    </row>
    <row r="83" spans="1:15" ht="12.75">
      <c r="A83" s="163"/>
      <c r="B83" s="122" t="s">
        <v>153</v>
      </c>
      <c r="C83" s="237">
        <v>-4.298375874342297</v>
      </c>
      <c r="D83" s="238">
        <v>-4.2873189777707665</v>
      </c>
      <c r="E83" s="238">
        <v>-4.065837673590089</v>
      </c>
      <c r="F83" s="238">
        <v>-3.950779041018915</v>
      </c>
      <c r="G83" s="238">
        <v>-4.975395479545939</v>
      </c>
      <c r="H83" s="238">
        <v>-5.6842147756935395</v>
      </c>
      <c r="I83" s="238">
        <v>0.6081352799554784</v>
      </c>
      <c r="J83" s="238">
        <v>0.6061609224961371</v>
      </c>
      <c r="K83" s="238">
        <v>0.5430133504916694</v>
      </c>
      <c r="L83" s="238">
        <v>0.5006448559217948</v>
      </c>
      <c r="M83" s="238">
        <v>0.43799895213097906</v>
      </c>
      <c r="N83" s="238">
        <v>0.4570171448770905</v>
      </c>
      <c r="O83" s="239">
        <v>-24.108951316088394</v>
      </c>
    </row>
    <row r="84" spans="1:15" ht="12.75">
      <c r="A84" s="163"/>
      <c r="B84" s="122" t="s">
        <v>199</v>
      </c>
      <c r="C84" s="237">
        <v>59.04</v>
      </c>
      <c r="D84" s="238">
        <v>59.04</v>
      </c>
      <c r="E84" s="238">
        <v>56.16</v>
      </c>
      <c r="F84" s="238">
        <v>54.72</v>
      </c>
      <c r="G84" s="238">
        <v>69.12</v>
      </c>
      <c r="H84" s="238">
        <v>79.2</v>
      </c>
      <c r="I84" s="238">
        <v>78.47</v>
      </c>
      <c r="J84" s="238">
        <v>78.47</v>
      </c>
      <c r="K84" s="238">
        <v>70.49000000000001</v>
      </c>
      <c r="L84" s="238">
        <v>65.17</v>
      </c>
      <c r="M84" s="238">
        <v>57.190000000000005</v>
      </c>
      <c r="N84" s="238">
        <v>59.85</v>
      </c>
      <c r="O84" s="239">
        <v>786.9200000000001</v>
      </c>
    </row>
    <row r="85" spans="1:15" ht="12.75">
      <c r="A85" s="164" t="s">
        <v>306</v>
      </c>
      <c r="B85" s="164" t="s">
        <v>231</v>
      </c>
      <c r="C85" s="201">
        <v>195.64000000000001</v>
      </c>
      <c r="D85" s="202">
        <v>201</v>
      </c>
      <c r="E85" s="202">
        <v>152.76000000000002</v>
      </c>
      <c r="F85" s="202">
        <v>129.98000000000002</v>
      </c>
      <c r="G85" s="202">
        <v>152.76000000000002</v>
      </c>
      <c r="H85" s="202">
        <v>172.86</v>
      </c>
      <c r="I85" s="202">
        <v>190.28</v>
      </c>
      <c r="J85" s="202">
        <v>194.3</v>
      </c>
      <c r="K85" s="202">
        <v>174.20000000000002</v>
      </c>
      <c r="L85" s="202">
        <v>142.04000000000002</v>
      </c>
      <c r="M85" s="202">
        <v>115.24000000000001</v>
      </c>
      <c r="N85" s="202">
        <v>211.72</v>
      </c>
      <c r="O85" s="203">
        <v>2032.78</v>
      </c>
    </row>
    <row r="86" spans="1:15" ht="12.75">
      <c r="A86" s="163"/>
      <c r="B86" s="122" t="s">
        <v>151</v>
      </c>
      <c r="C86" s="237">
        <v>-14.599999999999966</v>
      </c>
      <c r="D86" s="238">
        <v>-15</v>
      </c>
      <c r="E86" s="238">
        <v>-11.399999999999977</v>
      </c>
      <c r="F86" s="238">
        <v>-9.699999999999989</v>
      </c>
      <c r="G86" s="238">
        <v>-11.399999999999977</v>
      </c>
      <c r="H86" s="238">
        <v>-12.899999999999977</v>
      </c>
      <c r="I86" s="238">
        <v>1.4199999999999875</v>
      </c>
      <c r="J86" s="238">
        <v>1.4499999999999886</v>
      </c>
      <c r="K86" s="238">
        <v>1.3000000000000114</v>
      </c>
      <c r="L86" s="238">
        <v>1.0600000000000023</v>
      </c>
      <c r="M86" s="238">
        <v>0.8599999999999994</v>
      </c>
      <c r="N86" s="238">
        <v>1.579999999999984</v>
      </c>
      <c r="O86" s="239">
        <v>-67.32999999999991</v>
      </c>
    </row>
    <row r="87" spans="1:15" ht="12.75">
      <c r="A87" s="163"/>
      <c r="B87" s="122" t="s">
        <v>152</v>
      </c>
      <c r="C87" s="237">
        <v>-0.7064116500969815</v>
      </c>
      <c r="D87" s="238">
        <v>-0.6853133333077033</v>
      </c>
      <c r="E87" s="238">
        <v>-0.48475627664797705</v>
      </c>
      <c r="F87" s="238">
        <v>-0.3848833415482905</v>
      </c>
      <c r="G87" s="238">
        <v>-0.41656426392161006</v>
      </c>
      <c r="H87" s="238">
        <v>-0.4320673829903011</v>
      </c>
      <c r="I87" s="238">
        <v>0.04364762294368515</v>
      </c>
      <c r="J87" s="238">
        <v>0.03971752138880241</v>
      </c>
      <c r="K87" s="238">
        <v>0.031919538941828016</v>
      </c>
      <c r="L87" s="238">
        <v>0.023027647504270558</v>
      </c>
      <c r="M87" s="238">
        <v>0.015997904261958722</v>
      </c>
      <c r="N87" s="238">
        <v>0.024637975346218553</v>
      </c>
      <c r="O87" s="239">
        <v>-2.9310480381261</v>
      </c>
    </row>
    <row r="88" spans="1:15" ht="12.75">
      <c r="A88" s="163"/>
      <c r="B88" s="122" t="s">
        <v>153</v>
      </c>
      <c r="C88" s="237">
        <v>-15.306411650096948</v>
      </c>
      <c r="D88" s="238">
        <v>-15.685313333307704</v>
      </c>
      <c r="E88" s="238">
        <v>-11.884756276647954</v>
      </c>
      <c r="F88" s="238">
        <v>-10.084883341548279</v>
      </c>
      <c r="G88" s="238">
        <v>-11.816564263921588</v>
      </c>
      <c r="H88" s="238">
        <v>-13.332067382990278</v>
      </c>
      <c r="I88" s="238">
        <v>1.4636476229436726</v>
      </c>
      <c r="J88" s="238">
        <v>1.489717521388791</v>
      </c>
      <c r="K88" s="238">
        <v>1.3319195389418395</v>
      </c>
      <c r="L88" s="238">
        <v>1.0830276475042728</v>
      </c>
      <c r="M88" s="238">
        <v>0.8759979042619581</v>
      </c>
      <c r="N88" s="238">
        <v>1.6046379753462026</v>
      </c>
      <c r="O88" s="239">
        <v>-70.261048038126</v>
      </c>
    </row>
    <row r="89" spans="1:15" ht="12.75">
      <c r="A89" s="163"/>
      <c r="B89" s="122" t="s">
        <v>199</v>
      </c>
      <c r="C89" s="237">
        <v>210.23999999999998</v>
      </c>
      <c r="D89" s="238">
        <v>216</v>
      </c>
      <c r="E89" s="238">
        <v>164.16</v>
      </c>
      <c r="F89" s="238">
        <v>139.68</v>
      </c>
      <c r="G89" s="238">
        <v>164.16</v>
      </c>
      <c r="H89" s="238">
        <v>185.76</v>
      </c>
      <c r="I89" s="238">
        <v>188.86</v>
      </c>
      <c r="J89" s="238">
        <v>192.85000000000002</v>
      </c>
      <c r="K89" s="238">
        <v>172.9</v>
      </c>
      <c r="L89" s="238">
        <v>140.98000000000002</v>
      </c>
      <c r="M89" s="238">
        <v>114.38000000000001</v>
      </c>
      <c r="N89" s="238">
        <v>210.14000000000001</v>
      </c>
      <c r="O89" s="239">
        <v>2100.11</v>
      </c>
    </row>
    <row r="90" spans="1:15" ht="12.75">
      <c r="A90" s="164" t="s">
        <v>232</v>
      </c>
      <c r="B90" s="119"/>
      <c r="C90" s="201">
        <v>10210.800000000001</v>
      </c>
      <c r="D90" s="202">
        <v>9614.5</v>
      </c>
      <c r="E90" s="202">
        <v>8803.800000000001</v>
      </c>
      <c r="F90" s="202">
        <v>8801.12</v>
      </c>
      <c r="G90" s="202">
        <v>10308.620000000003</v>
      </c>
      <c r="H90" s="202">
        <v>12901.520000000002</v>
      </c>
      <c r="I90" s="202">
        <v>13560.800000000003</v>
      </c>
      <c r="J90" s="202">
        <v>13621.1</v>
      </c>
      <c r="K90" s="202">
        <v>12533.020000000002</v>
      </c>
      <c r="L90" s="202">
        <v>10606.100000000002</v>
      </c>
      <c r="M90" s="202">
        <v>9089.22</v>
      </c>
      <c r="N90" s="202">
        <v>11276.099999999999</v>
      </c>
      <c r="O90" s="203">
        <v>131326.70000000004</v>
      </c>
    </row>
    <row r="91" spans="1:15" ht="13.5">
      <c r="A91" s="164" t="s">
        <v>154</v>
      </c>
      <c r="B91" s="119"/>
      <c r="C91" s="333">
        <v>-761.9999999999993</v>
      </c>
      <c r="D91" s="334">
        <v>-717.4999999999985</v>
      </c>
      <c r="E91" s="334">
        <v>-656.9999999999992</v>
      </c>
      <c r="F91" s="334">
        <v>-656.7999999999988</v>
      </c>
      <c r="G91" s="334">
        <v>-769.2999999999984</v>
      </c>
      <c r="H91" s="334">
        <v>-962.7999999999978</v>
      </c>
      <c r="I91" s="334">
        <v>101.19999999999993</v>
      </c>
      <c r="J91" s="334">
        <v>101.65000000000073</v>
      </c>
      <c r="K91" s="334">
        <v>93.52999999999983</v>
      </c>
      <c r="L91" s="334">
        <v>79.15000000000063</v>
      </c>
      <c r="M91" s="334">
        <v>67.82999999999957</v>
      </c>
      <c r="N91" s="334">
        <v>84.15000000000016</v>
      </c>
      <c r="O91" s="335">
        <v>-3997.8899999999912</v>
      </c>
    </row>
    <row r="92" spans="1:15" ht="13.5">
      <c r="A92" s="164" t="s">
        <v>155</v>
      </c>
      <c r="B92" s="119"/>
      <c r="C92" s="333">
        <v>-36.868882011911</v>
      </c>
      <c r="D92" s="334">
        <v>-32.78082110988508</v>
      </c>
      <c r="E92" s="334">
        <v>-27.937269627870283</v>
      </c>
      <c r="F92" s="334">
        <v>-26.0609668792698</v>
      </c>
      <c r="G92" s="334">
        <v>-28.110779669727595</v>
      </c>
      <c r="H92" s="334">
        <v>-32.24763382504354</v>
      </c>
      <c r="I92" s="334">
        <v>3.1106615788035015</v>
      </c>
      <c r="J92" s="334">
        <v>2.7843352063253977</v>
      </c>
      <c r="K92" s="334">
        <v>2.2964880594070327</v>
      </c>
      <c r="L92" s="334">
        <v>1.719470094304741</v>
      </c>
      <c r="M92" s="334">
        <v>1.2617881931263415</v>
      </c>
      <c r="N92" s="334">
        <v>1.3122060920153902</v>
      </c>
      <c r="O92" s="335">
        <v>-171.52140389972493</v>
      </c>
    </row>
    <row r="93" spans="1:15" ht="13.5">
      <c r="A93" s="164" t="s">
        <v>156</v>
      </c>
      <c r="B93" s="119"/>
      <c r="C93" s="333">
        <v>-798.86888201191</v>
      </c>
      <c r="D93" s="334">
        <v>-750.2808211098838</v>
      </c>
      <c r="E93" s="334">
        <v>-684.9372696278696</v>
      </c>
      <c r="F93" s="334">
        <v>-682.8609668792687</v>
      </c>
      <c r="G93" s="334">
        <v>-797.4107796697257</v>
      </c>
      <c r="H93" s="334">
        <v>-995.0476338250415</v>
      </c>
      <c r="I93" s="334">
        <v>104.31066157880342</v>
      </c>
      <c r="J93" s="334">
        <v>104.43433520632614</v>
      </c>
      <c r="K93" s="334">
        <v>95.82648805940683</v>
      </c>
      <c r="L93" s="334">
        <v>80.86947009430536</v>
      </c>
      <c r="M93" s="334">
        <v>69.09178819312591</v>
      </c>
      <c r="N93" s="334">
        <v>85.46220609201556</v>
      </c>
      <c r="O93" s="335">
        <v>-4169.411403899716</v>
      </c>
    </row>
    <row r="94" spans="1:15" ht="12.75">
      <c r="A94" s="147" t="s">
        <v>211</v>
      </c>
      <c r="B94" s="165"/>
      <c r="C94" s="255">
        <v>10972.800000000001</v>
      </c>
      <c r="D94" s="256">
        <v>10331.999999999998</v>
      </c>
      <c r="E94" s="256">
        <v>9460.8</v>
      </c>
      <c r="F94" s="256">
        <v>9457.920000000002</v>
      </c>
      <c r="G94" s="256">
        <v>11077.92</v>
      </c>
      <c r="H94" s="256">
        <v>13864.319999999998</v>
      </c>
      <c r="I94" s="256">
        <v>13459.600000000004</v>
      </c>
      <c r="J94" s="256">
        <v>13519.450000000003</v>
      </c>
      <c r="K94" s="256">
        <v>12439.490000000002</v>
      </c>
      <c r="L94" s="256">
        <v>10526.95</v>
      </c>
      <c r="M94" s="256">
        <v>9021.390000000001</v>
      </c>
      <c r="N94" s="256">
        <v>11191.95</v>
      </c>
      <c r="O94" s="257">
        <v>135324.58999999997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4"/>
  <sheetViews>
    <sheetView showGridLines="0" zoomScaleSheetLayoutView="100" zoomScalePageLayoutView="0" workbookViewId="0" topLeftCell="A10">
      <selection activeCell="G44" sqref="G44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330</v>
      </c>
      <c r="C1" s="1"/>
      <c r="D1" s="4"/>
      <c r="E1" s="1"/>
      <c r="F1" s="273" t="s">
        <v>120</v>
      </c>
      <c r="G1" s="274"/>
      <c r="H1" s="275"/>
      <c r="I1" s="130"/>
      <c r="J1" s="131" t="str">
        <f>"True-Up ARR
(CY"&amp;N1&amp;")"</f>
        <v>True-Up ARR
(CY2016)</v>
      </c>
      <c r="K1" s="131" t="str">
        <f>"Projected ARR
(Jul'"&amp;RIGHT(N$1-1,2)&amp;" - Jun'"&amp;RIGHT(N$1,2)&amp;")"</f>
        <v>Projected ARR
(Jul'15 - Jun'16)</v>
      </c>
      <c r="L1" s="260" t="s">
        <v>195</v>
      </c>
      <c r="M1" s="269"/>
      <c r="N1" s="309">
        <v>2016</v>
      </c>
      <c r="O1" s="286" t="s">
        <v>222</v>
      </c>
    </row>
    <row r="2" spans="2:14" ht="12.75">
      <c r="B2" s="5" t="s">
        <v>202</v>
      </c>
      <c r="C2" s="1"/>
      <c r="D2" s="4"/>
      <c r="E2" s="1"/>
      <c r="F2" s="126">
        <v>9</v>
      </c>
      <c r="G2" s="395" t="s">
        <v>226</v>
      </c>
      <c r="H2" s="395"/>
      <c r="I2" s="235" t="s">
        <v>111</v>
      </c>
      <c r="J2" s="318">
        <v>131296.7866257295</v>
      </c>
      <c r="K2" s="318">
        <v>143641.8500000001</v>
      </c>
      <c r="L2" s="303" t="s">
        <v>343</v>
      </c>
      <c r="M2" s="264"/>
      <c r="N2"/>
    </row>
    <row r="3" spans="2:14" ht="12.75">
      <c r="B3" s="5" t="str">
        <f>"for CY"&amp;N1&amp;" SPP Network Transmission Service"</f>
        <v>for CY2016 SPP Network Transmission Service</v>
      </c>
      <c r="C3" s="1"/>
      <c r="D3" s="4"/>
      <c r="E3" s="1"/>
      <c r="F3" s="126"/>
      <c r="G3" s="395" t="str">
        <f>"of CY"&amp;$N$1</f>
        <v>of CY2016</v>
      </c>
      <c r="H3" s="395"/>
      <c r="I3" s="235" t="s">
        <v>118</v>
      </c>
      <c r="J3" s="319">
        <v>1.34</v>
      </c>
      <c r="K3" s="319">
        <v>1.44</v>
      </c>
      <c r="L3" s="261" t="str">
        <f>"Inv. Jan-Jun'"&amp;RIGHT(N1,2)</f>
        <v>Inv. Jan-Jun'16</v>
      </c>
      <c r="M3" s="264"/>
      <c r="N3"/>
    </row>
    <row r="4" spans="2:14" ht="12.75">
      <c r="B4" s="112"/>
      <c r="C4" s="1"/>
      <c r="D4" s="4"/>
      <c r="E4" s="1"/>
      <c r="F4" s="126"/>
      <c r="G4" s="16"/>
      <c r="H4" s="16"/>
      <c r="I4" s="267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35"/>
      <c r="J5" s="16"/>
      <c r="K5" s="80"/>
      <c r="L5" s="16"/>
      <c r="M5" s="265"/>
      <c r="N5" s="26"/>
    </row>
    <row r="6" spans="2:31" ht="34.5" thickBot="1">
      <c r="B6" s="5" t="s">
        <v>147</v>
      </c>
      <c r="D6" s="4"/>
      <c r="E6" s="1"/>
      <c r="F6" s="276"/>
      <c r="G6" s="271"/>
      <c r="H6" s="272"/>
      <c r="I6" s="236"/>
      <c r="J6" s="132" t="str">
        <f>J1</f>
        <v>True-Up ARR
(CY2016)</v>
      </c>
      <c r="K6" s="132" t="str">
        <f>"Projected ARR
(Jul'"&amp;RIGHT(N$1,2)&amp;" - Jun'"&amp;RIGHT(N$1+1,2)&amp;")"</f>
        <v>Projected ARR
(Jul'16 - Jun'17)</v>
      </c>
      <c r="L6" s="262"/>
      <c r="M6" s="270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239</v>
      </c>
      <c r="D7" s="4"/>
      <c r="E7" s="1"/>
      <c r="F7" s="126"/>
      <c r="G7" s="396" t="s">
        <v>227</v>
      </c>
      <c r="H7" s="395"/>
      <c r="I7" s="235" t="s">
        <v>111</v>
      </c>
      <c r="J7" s="160">
        <f>+J2</f>
        <v>131296.7866257295</v>
      </c>
      <c r="K7" s="318">
        <v>130773.14000000001</v>
      </c>
      <c r="L7" s="303" t="s">
        <v>344</v>
      </c>
      <c r="M7" s="266"/>
      <c r="N7"/>
      <c r="O7" s="144" t="s">
        <v>1</v>
      </c>
      <c r="P7" s="99"/>
      <c r="V7" s="26"/>
      <c r="W7" s="143" t="s">
        <v>194</v>
      </c>
      <c r="AE7" s="26"/>
    </row>
    <row r="8" spans="2:31" ht="12.75">
      <c r="B8" s="5"/>
      <c r="C8" s="1"/>
      <c r="D8" s="4"/>
      <c r="E8" s="1"/>
      <c r="F8" s="126"/>
      <c r="G8" s="395" t="str">
        <f>"of CY"&amp;$N$1</f>
        <v>of CY2016</v>
      </c>
      <c r="H8" s="395"/>
      <c r="I8" s="235" t="s">
        <v>118</v>
      </c>
      <c r="J8" s="75">
        <f>+J3</f>
        <v>1.34</v>
      </c>
      <c r="K8" s="319">
        <v>1.33</v>
      </c>
      <c r="L8" s="263" t="str">
        <f>"Inv. Jul-Dec'"&amp;RIGHT(N1,2)</f>
        <v>Inv. Jul-Dec'16</v>
      </c>
      <c r="M8" s="264"/>
      <c r="N8" s="26"/>
      <c r="O8" s="10">
        <f>DATE(N1,1,1)</f>
        <v>42370</v>
      </c>
      <c r="P8" s="10">
        <f aca="true" t="shared" si="0" ref="P8:U8">DATE(YEAR(O8),MONTH(O8)+3,DAY(O8))</f>
        <v>42461</v>
      </c>
      <c r="Q8" s="10">
        <f t="shared" si="0"/>
        <v>42552</v>
      </c>
      <c r="R8" s="10">
        <f t="shared" si="0"/>
        <v>42644</v>
      </c>
      <c r="S8" s="10">
        <f t="shared" si="0"/>
        <v>42736</v>
      </c>
      <c r="T8" s="10">
        <f t="shared" si="0"/>
        <v>42826</v>
      </c>
      <c r="U8" s="10">
        <f t="shared" si="0"/>
        <v>42917</v>
      </c>
      <c r="V8" s="231">
        <f>DATE(YEAR(U8),MONTH(U8)+3,DAY(U8))</f>
        <v>43009</v>
      </c>
      <c r="W8" s="310" t="str">
        <f>"7/1/"&amp;N1+1</f>
        <v>7/1/2017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288"/>
      <c r="J9" s="289"/>
      <c r="K9" s="290"/>
      <c r="L9" s="291"/>
      <c r="M9" s="264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292"/>
      <c r="J10" s="161"/>
      <c r="K10" s="161"/>
      <c r="L10" s="293"/>
      <c r="M10" s="268"/>
      <c r="N10" s="216"/>
      <c r="O10" s="9">
        <f aca="true" t="shared" si="1" ref="O10:V10">VLOOKUP(O19,tbl_QtrPrimRat,2,FALSE)</f>
        <v>0.0325</v>
      </c>
      <c r="P10" s="9">
        <f t="shared" si="1"/>
        <v>0.03456666666666667</v>
      </c>
      <c r="Q10" s="9">
        <f t="shared" si="1"/>
        <v>0.035</v>
      </c>
      <c r="R10" s="9">
        <f t="shared" si="1"/>
        <v>0.035</v>
      </c>
      <c r="S10" s="9">
        <f t="shared" si="1"/>
        <v>0.035</v>
      </c>
      <c r="T10" s="9">
        <f t="shared" si="1"/>
        <v>0.035</v>
      </c>
      <c r="U10" s="9">
        <f>VLOOKUP(U19,tbl_QtrPrimRat,2,FALSE)</f>
        <v>0.0357</v>
      </c>
      <c r="V10" s="101">
        <f t="shared" si="1"/>
        <v>0.0371</v>
      </c>
      <c r="W10" s="136" t="s">
        <v>3</v>
      </c>
      <c r="X10" s="68"/>
      <c r="Y10" s="71"/>
      <c r="Z10" s="71"/>
      <c r="AE10" s="26"/>
    </row>
    <row r="11" spans="2:31" ht="12.75">
      <c r="B11" s="378" t="s">
        <v>329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9.470319634703197E-05</v>
      </c>
      <c r="Q11" s="18">
        <f t="shared" si="2"/>
        <v>9.589041095890412E-05</v>
      </c>
      <c r="R11" s="18">
        <f t="shared" si="2"/>
        <v>9.589041095890412E-05</v>
      </c>
      <c r="S11" s="18">
        <f t="shared" si="2"/>
        <v>9.589041095890412E-05</v>
      </c>
      <c r="T11" s="18">
        <f t="shared" si="2"/>
        <v>9.589041095890412E-05</v>
      </c>
      <c r="U11" s="18">
        <f t="shared" si="2"/>
        <v>9.78082191780822E-05</v>
      </c>
      <c r="V11" s="102">
        <f t="shared" si="2"/>
        <v>0.00010164383561643836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5" t="s">
        <v>210</v>
      </c>
      <c r="O12" s="17">
        <f aca="true" t="shared" si="3" ref="O12:U12">IF($W8-O8&lt;0,0,IF($W8-P8&lt;0,$W8-O8,P8-O8))</f>
        <v>91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49"/>
      <c r="G13" s="250"/>
      <c r="H13" s="250"/>
      <c r="I13" s="246" t="s">
        <v>208</v>
      </c>
      <c r="J13" s="133">
        <f>SUM(J56:J223)</f>
        <v>30657.86</v>
      </c>
      <c r="K13" s="133">
        <f>SUM(K56:K223)</f>
        <v>31610.580000000016</v>
      </c>
      <c r="L13" s="151">
        <f>SUM(L56:L223)</f>
        <v>-952.7199999999987</v>
      </c>
      <c r="M13" s="134">
        <f>SUM(M56:M223)</f>
        <v>-41.27955091962667</v>
      </c>
      <c r="N13" s="151">
        <f>SUM(N56:N223)</f>
        <v>-993.9995509196247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48" t="s">
        <v>209</v>
      </c>
      <c r="J14" s="133">
        <f>SUM(J20:J223)</f>
        <v>131326.69999999992</v>
      </c>
      <c r="K14" s="133">
        <f>SUM(K20:K223)</f>
        <v>135324.59000000003</v>
      </c>
      <c r="L14" s="151">
        <f>SUM(L20:L223)</f>
        <v>-3997.889999999988</v>
      </c>
      <c r="M14" s="134">
        <f>SUM(M20:M223)</f>
        <v>-171.52140389972485</v>
      </c>
      <c r="N14" s="151">
        <f>SUM(N20:N223)</f>
        <v>-4169.411403899714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121</v>
      </c>
      <c r="E15" s="54"/>
      <c r="J15" s="7"/>
      <c r="L15" s="8"/>
      <c r="M15" s="27"/>
      <c r="N15" s="152" t="s">
        <v>144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CY2016 Charge reflects 2016 True-UP Rate x MW</v>
      </c>
      <c r="E16" s="54"/>
      <c r="F16" s="16"/>
      <c r="G16" s="2"/>
      <c r="J16" s="72"/>
      <c r="L16" s="82" t="s">
        <v>119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220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93" t="s">
        <v>114</v>
      </c>
    </row>
    <row r="19" spans="2:31" ht="38.25" customHeight="1">
      <c r="B19" s="91" t="s">
        <v>203</v>
      </c>
      <c r="C19" s="92" t="s">
        <v>107</v>
      </c>
      <c r="D19" s="92" t="s">
        <v>108</v>
      </c>
      <c r="E19" s="93" t="s">
        <v>0</v>
      </c>
      <c r="F19" s="97" t="s">
        <v>120</v>
      </c>
      <c r="G19" s="94" t="s">
        <v>6</v>
      </c>
      <c r="H19" s="234" t="s">
        <v>198</v>
      </c>
      <c r="I19" s="234" t="s">
        <v>196</v>
      </c>
      <c r="J19" s="252" t="str">
        <f>"True-Up Charge"</f>
        <v>True-Up Charge</v>
      </c>
      <c r="K19" s="252" t="s">
        <v>197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1Q2016</v>
      </c>
      <c r="P19" s="51" t="str">
        <f t="shared" si="4"/>
        <v>2Q2016</v>
      </c>
      <c r="Q19" s="51" t="str">
        <f t="shared" si="4"/>
        <v>3Q2016</v>
      </c>
      <c r="R19" s="51" t="str">
        <f t="shared" si="4"/>
        <v>4Q2016</v>
      </c>
      <c r="S19" s="51" t="str">
        <f t="shared" si="4"/>
        <v>1Q2017</v>
      </c>
      <c r="T19" s="51" t="str">
        <f t="shared" si="4"/>
        <v>2Q2017</v>
      </c>
      <c r="U19" s="51" t="str">
        <f>IF(MONTH(U8)&lt;4,"1Q",IF(MONTH(U8)&lt;7,"2Q",IF(MONTH(U8)&lt;10,"3Q","4Q")))&amp;YEAR(U8)</f>
        <v>3Q2017</v>
      </c>
      <c r="V19" s="105" t="str">
        <f t="shared" si="4"/>
        <v>4Q2017</v>
      </c>
      <c r="W19" s="33" t="str">
        <f aca="true" t="shared" si="5" ref="W19:AD19">+O19</f>
        <v>1Q2016</v>
      </c>
      <c r="X19" s="12" t="str">
        <f t="shared" si="5"/>
        <v>2Q2016</v>
      </c>
      <c r="Y19" s="12" t="str">
        <f t="shared" si="5"/>
        <v>3Q2016</v>
      </c>
      <c r="Z19" s="12" t="str">
        <f t="shared" si="5"/>
        <v>4Q2016</v>
      </c>
      <c r="AA19" s="12" t="str">
        <f t="shared" si="5"/>
        <v>1Q2017</v>
      </c>
      <c r="AB19" s="12" t="str">
        <f t="shared" si="5"/>
        <v>2Q2017</v>
      </c>
      <c r="AC19" s="12" t="str">
        <f t="shared" si="5"/>
        <v>3Q2017</v>
      </c>
      <c r="AD19" s="12" t="str">
        <f t="shared" si="5"/>
        <v>4Q2017</v>
      </c>
      <c r="AE19" s="394"/>
    </row>
    <row r="20" spans="1:31" s="13" customFormat="1" ht="12.75" customHeight="1">
      <c r="A20" s="16">
        <v>1</v>
      </c>
      <c r="B20" s="15">
        <f>DATE($N$1,A20,1)</f>
        <v>42370</v>
      </c>
      <c r="C20" s="320">
        <v>42403</v>
      </c>
      <c r="D20" s="320">
        <v>42418</v>
      </c>
      <c r="E20" s="118" t="s">
        <v>145</v>
      </c>
      <c r="F20" s="16">
        <v>9</v>
      </c>
      <c r="G20" s="321">
        <v>2618</v>
      </c>
      <c r="H20" s="232">
        <f aca="true" t="shared" si="6" ref="H20:H25">$K$3</f>
        <v>1.44</v>
      </c>
      <c r="I20" s="232">
        <f aca="true" t="shared" si="7" ref="I20:I63">$J$3</f>
        <v>1.34</v>
      </c>
      <c r="J20" s="56">
        <f aca="true" t="shared" si="8" ref="J20:J96">+$G20*I20</f>
        <v>3508.1200000000003</v>
      </c>
      <c r="K20" s="57">
        <f aca="true" t="shared" si="9" ref="K20:K33">+$G20*H20</f>
        <v>3769.92</v>
      </c>
      <c r="L20" s="58">
        <f aca="true" t="shared" si="10" ref="L20:L34">+J20-K20</f>
        <v>-261.7999999999997</v>
      </c>
      <c r="M20" s="55">
        <f aca="true" t="shared" si="11" ref="M20:M25">+AE20</f>
        <v>-12.66702534215</v>
      </c>
      <c r="N20" s="29">
        <f>SUM(L20:M20)</f>
        <v>-274.4670253421497</v>
      </c>
      <c r="O20" s="16">
        <f aca="true" t="shared" si="12" ref="O20:R31">IF($D20&lt;O$8,O$12,IF($D20&lt;P$8,P$8-$D20,0))</f>
        <v>43</v>
      </c>
      <c r="P20" s="16">
        <f t="shared" si="12"/>
        <v>91</v>
      </c>
      <c r="Q20" s="16">
        <f t="shared" si="12"/>
        <v>92</v>
      </c>
      <c r="R20" s="16">
        <f t="shared" si="12"/>
        <v>92</v>
      </c>
      <c r="S20" s="16">
        <f aca="true" t="shared" si="13" ref="S20:U25">IF($D20&lt;S$8,S$12,IF($D20&lt;T$8,T$8-$D20,0))</f>
        <v>90</v>
      </c>
      <c r="T20" s="16">
        <f t="shared" si="13"/>
        <v>91</v>
      </c>
      <c r="U20" s="16">
        <f t="shared" si="13"/>
        <v>0</v>
      </c>
      <c r="V20" s="106">
        <f>IF(W$8&lt;V$8,0,IF($D20&lt;V$8,V$12,IF($D20&lt;W$8,W$8-$D20,0)))</f>
        <v>0</v>
      </c>
      <c r="W20" s="141">
        <f>$L20*O$11*O20</f>
        <v>-1.0023712328767114</v>
      </c>
      <c r="X20" s="63">
        <f>($L20+SUM($W20:W20))*(P$11*P20)</f>
        <v>-2.2648284352632744</v>
      </c>
      <c r="Y20" s="63">
        <f>($L20+SUM($W20:X20))*(Q$11*Q20)</f>
        <v>-2.338401049127151</v>
      </c>
      <c r="Z20" s="63">
        <f>($L20+SUM($W20:Y20))*(R$11*R20)</f>
        <v>-2.3590302309852036</v>
      </c>
      <c r="AA20" s="63">
        <f>($L20+SUM($W20:Z20))*(S$11*S20)</f>
        <v>-2.32810571914245</v>
      </c>
      <c r="AB20" s="63">
        <f>($L20+SUM($W20:AA20))*(T$11*T20)</f>
        <v>-2.3742886747552094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4" ref="AE20:AE25">SUM(W20:AD20)</f>
        <v>-12.66702534215</v>
      </c>
    </row>
    <row r="21" spans="1:33" ht="12.75">
      <c r="A21" s="3">
        <v>2</v>
      </c>
      <c r="B21" s="15">
        <f aca="true" t="shared" si="15" ref="B21:B96">DATE($N$1,A21,1)</f>
        <v>42401</v>
      </c>
      <c r="C21" s="320">
        <v>42432</v>
      </c>
      <c r="D21" s="320">
        <v>42447</v>
      </c>
      <c r="E21" s="70" t="s">
        <v>145</v>
      </c>
      <c r="F21" s="3">
        <v>9</v>
      </c>
      <c r="G21" s="321">
        <v>2395</v>
      </c>
      <c r="H21" s="232">
        <f t="shared" si="6"/>
        <v>1.44</v>
      </c>
      <c r="I21" s="232">
        <f t="shared" si="7"/>
        <v>1.34</v>
      </c>
      <c r="J21" s="56">
        <f t="shared" si="8"/>
        <v>3209.3</v>
      </c>
      <c r="K21" s="57">
        <f t="shared" si="9"/>
        <v>3448.7999999999997</v>
      </c>
      <c r="L21" s="58">
        <f t="shared" si="10"/>
        <v>-239.49999999999955</v>
      </c>
      <c r="M21" s="55">
        <f t="shared" si="11"/>
        <v>-10.94216955514631</v>
      </c>
      <c r="N21" s="29">
        <f>SUM(L21:M21)</f>
        <v>-250.44216955514585</v>
      </c>
      <c r="O21" s="16">
        <f t="shared" si="12"/>
        <v>14</v>
      </c>
      <c r="P21" s="16">
        <f t="shared" si="12"/>
        <v>91</v>
      </c>
      <c r="Q21" s="16">
        <f t="shared" si="12"/>
        <v>92</v>
      </c>
      <c r="R21" s="16">
        <f t="shared" si="12"/>
        <v>92</v>
      </c>
      <c r="S21" s="16">
        <f t="shared" si="13"/>
        <v>90</v>
      </c>
      <c r="T21" s="16">
        <f t="shared" si="13"/>
        <v>91</v>
      </c>
      <c r="U21" s="16">
        <f t="shared" si="13"/>
        <v>0</v>
      </c>
      <c r="V21" s="106">
        <f aca="true" t="shared" si="16" ref="V21:V91">IF(W$8&lt;V$8,0,IF($D21&lt;V$8,V$12,IF($D21&lt;W$8,W$8-$D21,0)))</f>
        <v>0</v>
      </c>
      <c r="W21" s="141">
        <f aca="true" t="shared" si="17" ref="W21:W31">$L21*O$11*O21</f>
        <v>-0.2985547945205474</v>
      </c>
      <c r="X21" s="63">
        <f>($L21+SUM($W21:W21))*(P$11*P21)</f>
        <v>-2.066581755278035</v>
      </c>
      <c r="Y21" s="63">
        <f>($L21+SUM($W21:X21))*(Q$11*Q21)</f>
        <v>-2.1337143553160276</v>
      </c>
      <c r="Z21" s="63">
        <f>($L21+SUM($W21:Y21))*(R$11*R21)</f>
        <v>-2.152537807984843</v>
      </c>
      <c r="AA21" s="63">
        <f>($L21+SUM($W21:Z21))*(S$11*S21)</f>
        <v>-2.1243202039623617</v>
      </c>
      <c r="AB21" s="63">
        <f>($L21+SUM($W21:AA21))*(T$11*T21)</f>
        <v>-2.1664606380844944</v>
      </c>
      <c r="AC21" s="63">
        <f>($L21+SUM($W21:AB21))*(U$11*U21)</f>
        <v>0</v>
      </c>
      <c r="AD21" s="63">
        <f>($L21+SUM($W21:AC21))*(V$11*V21)</f>
        <v>0</v>
      </c>
      <c r="AE21" s="110">
        <f t="shared" si="14"/>
        <v>-10.94216955514631</v>
      </c>
      <c r="AG21" s="287"/>
    </row>
    <row r="22" spans="1:31" ht="12.75">
      <c r="A22" s="3">
        <v>3</v>
      </c>
      <c r="B22" s="15">
        <f t="shared" si="15"/>
        <v>42430</v>
      </c>
      <c r="C22" s="320">
        <v>42465</v>
      </c>
      <c r="D22" s="320">
        <v>42480</v>
      </c>
      <c r="E22" s="70" t="s">
        <v>145</v>
      </c>
      <c r="F22" s="3">
        <v>9</v>
      </c>
      <c r="G22" s="321">
        <v>2322</v>
      </c>
      <c r="H22" s="232">
        <f t="shared" si="6"/>
        <v>1.44</v>
      </c>
      <c r="I22" s="232">
        <f t="shared" si="7"/>
        <v>1.34</v>
      </c>
      <c r="J22" s="56">
        <f t="shared" si="8"/>
        <v>3111.48</v>
      </c>
      <c r="K22" s="57">
        <f t="shared" si="9"/>
        <v>3343.68</v>
      </c>
      <c r="L22" s="58">
        <f t="shared" si="10"/>
        <v>-232.19999999999982</v>
      </c>
      <c r="M22" s="55">
        <f t="shared" si="11"/>
        <v>-9.873719950671966</v>
      </c>
      <c r="N22" s="29">
        <f>SUM(L22:M22)</f>
        <v>-242.07371995067177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3"/>
        <v>90</v>
      </c>
      <c r="T22" s="16">
        <f t="shared" si="13"/>
        <v>91</v>
      </c>
      <c r="U22" s="16">
        <f t="shared" si="13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-1.583285917808218</v>
      </c>
      <c r="Y22" s="63">
        <f>($L22+SUM($W22:X22))*(Q$11*Q22)</f>
        <v>-2.062416933302307</v>
      </c>
      <c r="Z22" s="63">
        <f>($L22+SUM($W22:Y22))*(R$11*R22)</f>
        <v>-2.080611405974179</v>
      </c>
      <c r="AA22" s="63">
        <f>($L22+SUM($W22:Z22))*(S$11*S22)</f>
        <v>-2.053336684684428</v>
      </c>
      <c r="AB22" s="63">
        <f>($L22+SUM($W22:AA22))*(T$11*T22)</f>
        <v>-2.094069008902833</v>
      </c>
      <c r="AC22" s="63">
        <f>($L22+SUM($W22:AB22))*(U$11*U22)</f>
        <v>0</v>
      </c>
      <c r="AD22" s="63">
        <f>($L22+SUM($W22:AC22))*(V$11*V22)</f>
        <v>0</v>
      </c>
      <c r="AE22" s="110">
        <f t="shared" si="14"/>
        <v>-9.873719950671966</v>
      </c>
    </row>
    <row r="23" spans="1:31" ht="12.75">
      <c r="A23" s="16">
        <v>4</v>
      </c>
      <c r="B23" s="15">
        <f t="shared" si="15"/>
        <v>42461</v>
      </c>
      <c r="C23" s="320">
        <v>42494</v>
      </c>
      <c r="D23" s="320">
        <v>42509</v>
      </c>
      <c r="E23" s="70" t="s">
        <v>145</v>
      </c>
      <c r="F23" s="3">
        <v>9</v>
      </c>
      <c r="G23" s="321">
        <v>2553</v>
      </c>
      <c r="H23" s="232">
        <f t="shared" si="6"/>
        <v>1.44</v>
      </c>
      <c r="I23" s="232">
        <f t="shared" si="7"/>
        <v>1.34</v>
      </c>
      <c r="J23" s="56">
        <f t="shared" si="8"/>
        <v>3421.02</v>
      </c>
      <c r="K23" s="57">
        <f t="shared" si="9"/>
        <v>3676.3199999999997</v>
      </c>
      <c r="L23" s="58">
        <f t="shared" si="10"/>
        <v>-255.29999999999973</v>
      </c>
      <c r="M23" s="55">
        <f t="shared" si="11"/>
        <v>-10.129970834770987</v>
      </c>
      <c r="N23" s="29">
        <f aca="true" t="shared" si="18" ref="N23:N33">SUM(L23:M23)</f>
        <v>-265.4299708347707</v>
      </c>
      <c r="O23" s="16">
        <f t="shared" si="12"/>
        <v>0</v>
      </c>
      <c r="P23" s="16">
        <f t="shared" si="12"/>
        <v>43</v>
      </c>
      <c r="Q23" s="16">
        <f t="shared" si="12"/>
        <v>92</v>
      </c>
      <c r="R23" s="16">
        <f t="shared" si="12"/>
        <v>92</v>
      </c>
      <c r="S23" s="16">
        <f t="shared" si="13"/>
        <v>90</v>
      </c>
      <c r="T23" s="16">
        <f t="shared" si="13"/>
        <v>91</v>
      </c>
      <c r="U23" s="16">
        <f t="shared" si="13"/>
        <v>0</v>
      </c>
      <c r="V23" s="106">
        <f t="shared" si="16"/>
        <v>0</v>
      </c>
      <c r="W23" s="141">
        <f t="shared" si="17"/>
        <v>0</v>
      </c>
      <c r="X23" s="63">
        <f>($L23+SUM($W23:W23))*(P$11*P23)</f>
        <v>-1.039642219178081</v>
      </c>
      <c r="Y23" s="63">
        <f>($L23+SUM($W23:X23))*(Q$11*Q23)</f>
        <v>-2.2614072546458974</v>
      </c>
      <c r="Z23" s="63">
        <f>($L23+SUM($W23:Y23))*(R$11*R23)</f>
        <v>-2.2813572035772944</v>
      </c>
      <c r="AA23" s="63">
        <f>($L23+SUM($W23:Z23))*(S$11*S23)</f>
        <v>-2.2514509069419537</v>
      </c>
      <c r="AB23" s="63">
        <f>($L23+SUM($W23:AA23))*(T$11*T23)</f>
        <v>-2.2961132504277595</v>
      </c>
      <c r="AC23" s="63">
        <f>($L23+SUM($W23:AB23))*(U$11*U23)</f>
        <v>0</v>
      </c>
      <c r="AD23" s="63">
        <f>($L23+SUM($W23:AC23))*(V$11*V23)</f>
        <v>0</v>
      </c>
      <c r="AE23" s="110">
        <f t="shared" si="14"/>
        <v>-10.129970834770987</v>
      </c>
    </row>
    <row r="24" spans="1:31" ht="12" customHeight="1">
      <c r="A24" s="3">
        <v>5</v>
      </c>
      <c r="B24" s="15">
        <f t="shared" si="15"/>
        <v>42491</v>
      </c>
      <c r="C24" s="320">
        <v>42524</v>
      </c>
      <c r="D24" s="320">
        <v>42541</v>
      </c>
      <c r="E24" s="30" t="s">
        <v>145</v>
      </c>
      <c r="F24" s="3">
        <v>9</v>
      </c>
      <c r="G24" s="321">
        <v>3056</v>
      </c>
      <c r="H24" s="232">
        <f t="shared" si="6"/>
        <v>1.44</v>
      </c>
      <c r="I24" s="232">
        <f t="shared" si="7"/>
        <v>1.34</v>
      </c>
      <c r="J24" s="56">
        <f t="shared" si="8"/>
        <v>4095.0400000000004</v>
      </c>
      <c r="K24" s="57">
        <f t="shared" si="9"/>
        <v>4400.639999999999</v>
      </c>
      <c r="L24" s="58">
        <f t="shared" si="10"/>
        <v>-305.599999999999</v>
      </c>
      <c r="M24" s="55">
        <f t="shared" si="11"/>
        <v>-11.16684553109157</v>
      </c>
      <c r="N24" s="29">
        <f t="shared" si="18"/>
        <v>-316.76684553109055</v>
      </c>
      <c r="O24" s="16">
        <f t="shared" si="12"/>
        <v>0</v>
      </c>
      <c r="P24" s="16">
        <f t="shared" si="12"/>
        <v>11</v>
      </c>
      <c r="Q24" s="16">
        <f t="shared" si="12"/>
        <v>92</v>
      </c>
      <c r="R24" s="16">
        <f t="shared" si="12"/>
        <v>92</v>
      </c>
      <c r="S24" s="16">
        <f t="shared" si="13"/>
        <v>90</v>
      </c>
      <c r="T24" s="16">
        <f t="shared" si="13"/>
        <v>91</v>
      </c>
      <c r="U24" s="16">
        <f t="shared" si="13"/>
        <v>0</v>
      </c>
      <c r="V24" s="106">
        <f t="shared" si="16"/>
        <v>0</v>
      </c>
      <c r="W24" s="141">
        <f t="shared" si="17"/>
        <v>0</v>
      </c>
      <c r="X24" s="63">
        <f>($L24+SUM($W24:W24))*(P$11*P24)</f>
        <v>-0.31835426484018164</v>
      </c>
      <c r="Y24" s="63">
        <f>($L24+SUM($W24:X24))*(Q$11*Q24)</f>
        <v>-2.6987865773500888</v>
      </c>
      <c r="Z24" s="63">
        <f>($L24+SUM($W24:Y24))*(R$11*R24)</f>
        <v>-2.722595050717396</v>
      </c>
      <c r="AA24" s="63">
        <f>($L24+SUM($W24:Z24))*(S$11*S24)</f>
        <v>-2.6869045700346743</v>
      </c>
      <c r="AB24" s="63">
        <f>($L24+SUM($W24:AA24))*(T$11*T24)</f>
        <v>-2.7402050681492276</v>
      </c>
      <c r="AC24" s="63">
        <f>($L24+SUM($W24:AB24))*(U$11*U24)</f>
        <v>0</v>
      </c>
      <c r="AD24" s="63">
        <f>($L24+SUM($W24:AC24))*(V$11*V24)</f>
        <v>0</v>
      </c>
      <c r="AE24" s="110">
        <f t="shared" si="14"/>
        <v>-11.16684553109157</v>
      </c>
    </row>
    <row r="25" spans="1:31" ht="12.75">
      <c r="A25" s="3">
        <v>6</v>
      </c>
      <c r="B25" s="15">
        <f t="shared" si="15"/>
        <v>42522</v>
      </c>
      <c r="C25" s="320">
        <v>42557</v>
      </c>
      <c r="D25" s="320">
        <v>42572</v>
      </c>
      <c r="E25" s="30" t="s">
        <v>145</v>
      </c>
      <c r="F25" s="3">
        <v>9</v>
      </c>
      <c r="G25" s="321">
        <v>3974</v>
      </c>
      <c r="H25" s="232">
        <f t="shared" si="6"/>
        <v>1.44</v>
      </c>
      <c r="I25" s="232">
        <f t="shared" si="7"/>
        <v>1.34</v>
      </c>
      <c r="J25" s="56">
        <f t="shared" si="8"/>
        <v>5325.160000000001</v>
      </c>
      <c r="K25" s="57">
        <f t="shared" si="9"/>
        <v>5722.5599999999995</v>
      </c>
      <c r="L25" s="77">
        <f t="shared" si="10"/>
        <v>-397.3999999999987</v>
      </c>
      <c r="M25" s="78">
        <f t="shared" si="11"/>
        <v>-13.310354883747706</v>
      </c>
      <c r="N25" s="76">
        <f t="shared" si="18"/>
        <v>-410.71035488374645</v>
      </c>
      <c r="O25" s="16">
        <f t="shared" si="12"/>
        <v>0</v>
      </c>
      <c r="P25" s="16">
        <f t="shared" si="12"/>
        <v>0</v>
      </c>
      <c r="Q25" s="16">
        <f t="shared" si="12"/>
        <v>72</v>
      </c>
      <c r="R25" s="16">
        <f t="shared" si="12"/>
        <v>92</v>
      </c>
      <c r="S25" s="16">
        <f t="shared" si="13"/>
        <v>90</v>
      </c>
      <c r="T25" s="16">
        <f t="shared" si="13"/>
        <v>91</v>
      </c>
      <c r="U25" s="16">
        <f t="shared" si="13"/>
        <v>0</v>
      </c>
      <c r="V25" s="106">
        <f t="shared" si="16"/>
        <v>0</v>
      </c>
      <c r="W25" s="141">
        <f t="shared" si="17"/>
        <v>0</v>
      </c>
      <c r="X25" s="63">
        <f>($L25+SUM($W25:W25))*(P$11*P25)</f>
        <v>0</v>
      </c>
      <c r="Y25" s="63">
        <f>($L25+SUM($W25:X25))*(Q$11*Q25)</f>
        <v>-2.743693150684923</v>
      </c>
      <c r="Z25" s="63">
        <f>($L25+SUM($W25:Y25))*(R$11*R25)</f>
        <v>-3.530034772452607</v>
      </c>
      <c r="AA25" s="63">
        <f>($L25+SUM($W25:Z25))*(S$11*S25)</f>
        <v>-3.4837595697476145</v>
      </c>
      <c r="AB25" s="63">
        <f>($L25+SUM($W25:AA25))*(T$11*T25)</f>
        <v>-3.5528673908625623</v>
      </c>
      <c r="AC25" s="63">
        <f>($L25+SUM($W25:AB25))*(U$11*U25)</f>
        <v>0</v>
      </c>
      <c r="AD25" s="63">
        <f>($L25+SUM($W25:AC25))*(V$11*V25)</f>
        <v>0</v>
      </c>
      <c r="AE25" s="110">
        <f t="shared" si="14"/>
        <v>-13.310354883747706</v>
      </c>
    </row>
    <row r="26" spans="1:31" ht="12.75">
      <c r="A26" s="16">
        <v>7</v>
      </c>
      <c r="B26" s="15">
        <f t="shared" si="15"/>
        <v>42552</v>
      </c>
      <c r="C26" s="320">
        <v>42585</v>
      </c>
      <c r="D26" s="320">
        <v>42600</v>
      </c>
      <c r="E26" s="30" t="s">
        <v>145</v>
      </c>
      <c r="F26" s="3">
        <v>9</v>
      </c>
      <c r="G26" s="321">
        <v>4029</v>
      </c>
      <c r="H26" s="232">
        <f aca="true" t="shared" si="19" ref="H26:H31">$K$8</f>
        <v>1.33</v>
      </c>
      <c r="I26" s="232">
        <f t="shared" si="7"/>
        <v>1.34</v>
      </c>
      <c r="J26" s="56">
        <f t="shared" si="8"/>
        <v>5398.860000000001</v>
      </c>
      <c r="K26" s="74">
        <f t="shared" si="9"/>
        <v>5358.570000000001</v>
      </c>
      <c r="L26" s="77">
        <f t="shared" si="10"/>
        <v>40.289999999999964</v>
      </c>
      <c r="M26" s="75">
        <f aca="true" t="shared" si="20" ref="M26:M37">+AE26</f>
        <v>1.2384244566204847</v>
      </c>
      <c r="N26" s="76">
        <f t="shared" si="18"/>
        <v>41.52842445662045</v>
      </c>
      <c r="O26" s="16">
        <f t="shared" si="12"/>
        <v>0</v>
      </c>
      <c r="P26" s="16">
        <f t="shared" si="12"/>
        <v>0</v>
      </c>
      <c r="Q26" s="16">
        <f t="shared" si="12"/>
        <v>44</v>
      </c>
      <c r="R26" s="16">
        <f t="shared" si="12"/>
        <v>92</v>
      </c>
      <c r="S26" s="16">
        <f aca="true" t="shared" si="21" ref="S26:U31">IF($D26&lt;S$8,S$12,IF($D26&lt;T$8,T$8-$D26,0))</f>
        <v>90</v>
      </c>
      <c r="T26" s="16">
        <f t="shared" si="21"/>
        <v>91</v>
      </c>
      <c r="U26" s="16">
        <f t="shared" si="21"/>
        <v>0</v>
      </c>
      <c r="V26" s="106">
        <f t="shared" si="16"/>
        <v>0</v>
      </c>
      <c r="W26" s="141">
        <f t="shared" si="17"/>
        <v>0</v>
      </c>
      <c r="X26" s="63">
        <f>($L26+SUM($W26:W26))*(P$11*P26)</f>
        <v>0</v>
      </c>
      <c r="Y26" s="63">
        <f>($L26+SUM($W26:X26))*(Q$11*Q26)</f>
        <v>0.16999068493150674</v>
      </c>
      <c r="Z26" s="63">
        <f>($L26+SUM($W26:Y26))*(R$11*R26)</f>
        <v>0.35693471234377905</v>
      </c>
      <c r="AA26" s="63">
        <f>($L26+SUM($W26:Z26))*(S$11*S26)</f>
        <v>0.3522556575381289</v>
      </c>
      <c r="AB26" s="63">
        <f>($L26+SUM($W26:AA26))*(T$11*T26)</f>
        <v>0.35924340180707015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2" ref="AE26:AE31">SUM(W26:AD26)</f>
        <v>1.2384244566204847</v>
      </c>
    </row>
    <row r="27" spans="1:31" ht="12.75">
      <c r="A27" s="3">
        <v>8</v>
      </c>
      <c r="B27" s="15">
        <f t="shared" si="15"/>
        <v>42583</v>
      </c>
      <c r="C27" s="320">
        <v>42619</v>
      </c>
      <c r="D27" s="320">
        <v>42634</v>
      </c>
      <c r="E27" s="30" t="s">
        <v>145</v>
      </c>
      <c r="F27" s="3">
        <v>9</v>
      </c>
      <c r="G27" s="321">
        <v>4077</v>
      </c>
      <c r="H27" s="232">
        <f t="shared" si="19"/>
        <v>1.33</v>
      </c>
      <c r="I27" s="232">
        <f t="shared" si="7"/>
        <v>1.34</v>
      </c>
      <c r="J27" s="56">
        <f t="shared" si="8"/>
        <v>5463.18</v>
      </c>
      <c r="K27" s="74">
        <f t="shared" si="9"/>
        <v>5422.41</v>
      </c>
      <c r="L27" s="77">
        <f t="shared" si="10"/>
        <v>40.77000000000044</v>
      </c>
      <c r="M27" s="75">
        <f t="shared" si="20"/>
        <v>1.1167471358768997</v>
      </c>
      <c r="N27" s="76">
        <f t="shared" si="18"/>
        <v>41.886747135877336</v>
      </c>
      <c r="O27" s="16">
        <f t="shared" si="12"/>
        <v>0</v>
      </c>
      <c r="P27" s="16">
        <f t="shared" si="12"/>
        <v>0</v>
      </c>
      <c r="Q27" s="16">
        <f t="shared" si="12"/>
        <v>10</v>
      </c>
      <c r="R27" s="16">
        <f t="shared" si="12"/>
        <v>92</v>
      </c>
      <c r="S27" s="16">
        <f t="shared" si="21"/>
        <v>90</v>
      </c>
      <c r="T27" s="16">
        <f t="shared" si="21"/>
        <v>91</v>
      </c>
      <c r="U27" s="16">
        <f t="shared" si="21"/>
        <v>0</v>
      </c>
      <c r="V27" s="106">
        <f t="shared" si="16"/>
        <v>0</v>
      </c>
      <c r="W27" s="141">
        <f t="shared" si="17"/>
        <v>0</v>
      </c>
      <c r="X27" s="63">
        <f>($L27+SUM($W27:W27))*(P$11*P27)</f>
        <v>0</v>
      </c>
      <c r="Y27" s="63">
        <f>($L27+SUM($W27:X27))*(Q$11*Q27)</f>
        <v>0.03909452054794563</v>
      </c>
      <c r="Z27" s="63">
        <f>($L27+SUM($W27:Y27))*(R$11*R27)</f>
        <v>0.36001447768812556</v>
      </c>
      <c r="AA27" s="63">
        <f>($L27+SUM($W27:Z27))*(S$11*S27)</f>
        <v>0.35529505025875346</v>
      </c>
      <c r="AB27" s="63">
        <f>($L27+SUM($W27:AA27))*(T$11*T27)</f>
        <v>0.3623430873820751</v>
      </c>
      <c r="AC27" s="63">
        <f>($L27+SUM($W27:AB27))*(U$11*U27)</f>
        <v>0</v>
      </c>
      <c r="AD27" s="63">
        <f>($L27+SUM($W27:AC27))*(V$11*V27)</f>
        <v>0</v>
      </c>
      <c r="AE27" s="110">
        <f t="shared" si="22"/>
        <v>1.1167471358768997</v>
      </c>
    </row>
    <row r="28" spans="1:31" ht="12.75">
      <c r="A28" s="3">
        <v>9</v>
      </c>
      <c r="B28" s="15">
        <f t="shared" si="15"/>
        <v>42614</v>
      </c>
      <c r="C28" s="320">
        <v>42648</v>
      </c>
      <c r="D28" s="320">
        <v>42663</v>
      </c>
      <c r="E28" s="30" t="s">
        <v>145</v>
      </c>
      <c r="F28" s="3">
        <v>9</v>
      </c>
      <c r="G28" s="321">
        <v>3868</v>
      </c>
      <c r="H28" s="232">
        <f t="shared" si="19"/>
        <v>1.33</v>
      </c>
      <c r="I28" s="232">
        <f t="shared" si="7"/>
        <v>1.34</v>
      </c>
      <c r="J28" s="56">
        <f t="shared" si="8"/>
        <v>5183.12</v>
      </c>
      <c r="K28" s="74">
        <f t="shared" si="9"/>
        <v>5144.4400000000005</v>
      </c>
      <c r="L28" s="77">
        <f t="shared" si="10"/>
        <v>38.67999999999938</v>
      </c>
      <c r="M28" s="75">
        <f t="shared" si="20"/>
        <v>0.9497290509768286</v>
      </c>
      <c r="N28" s="76">
        <f t="shared" si="18"/>
        <v>39.62972905097621</v>
      </c>
      <c r="O28" s="16">
        <f t="shared" si="12"/>
        <v>0</v>
      </c>
      <c r="P28" s="16">
        <f t="shared" si="12"/>
        <v>0</v>
      </c>
      <c r="Q28" s="16">
        <f t="shared" si="12"/>
        <v>0</v>
      </c>
      <c r="R28" s="16">
        <f t="shared" si="12"/>
        <v>73</v>
      </c>
      <c r="S28" s="16">
        <f t="shared" si="21"/>
        <v>90</v>
      </c>
      <c r="T28" s="16">
        <f t="shared" si="21"/>
        <v>91</v>
      </c>
      <c r="U28" s="16">
        <f t="shared" si="21"/>
        <v>0</v>
      </c>
      <c r="V28" s="106">
        <f t="shared" si="16"/>
        <v>0</v>
      </c>
      <c r="W28" s="141">
        <f t="shared" si="17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0.2707599999999957</v>
      </c>
      <c r="AA28" s="63">
        <f>($L28+SUM($W28:Z28))*(S$11*S28)</f>
        <v>0.3361503945205426</v>
      </c>
      <c r="AB28" s="63">
        <f>($L28+SUM($W28:AA28))*(T$11*T28)</f>
        <v>0.3428186564562903</v>
      </c>
      <c r="AC28" s="63">
        <f>($L28+SUM($W28:AB28))*(U$11*U28)</f>
        <v>0</v>
      </c>
      <c r="AD28" s="63">
        <f>($L28+SUM($W28:AC28))*(V$11*V28)</f>
        <v>0</v>
      </c>
      <c r="AE28" s="110">
        <f t="shared" si="22"/>
        <v>0.9497290509768286</v>
      </c>
    </row>
    <row r="29" spans="1:31" ht="12.75">
      <c r="A29" s="16">
        <v>10</v>
      </c>
      <c r="B29" s="15">
        <f t="shared" si="15"/>
        <v>42644</v>
      </c>
      <c r="C29" s="320">
        <v>42677</v>
      </c>
      <c r="D29" s="320">
        <v>42692</v>
      </c>
      <c r="E29" s="30" t="s">
        <v>145</v>
      </c>
      <c r="F29" s="3">
        <v>9</v>
      </c>
      <c r="G29" s="321">
        <v>3142</v>
      </c>
      <c r="H29" s="232">
        <f t="shared" si="19"/>
        <v>1.33</v>
      </c>
      <c r="I29" s="232">
        <f t="shared" si="7"/>
        <v>1.34</v>
      </c>
      <c r="J29" s="56">
        <f t="shared" si="8"/>
        <v>4210.280000000001</v>
      </c>
      <c r="K29" s="74">
        <f t="shared" si="9"/>
        <v>4178.860000000001</v>
      </c>
      <c r="L29" s="77">
        <f t="shared" si="10"/>
        <v>31.420000000000073</v>
      </c>
      <c r="M29" s="75">
        <f t="shared" si="20"/>
        <v>0.6825742307397935</v>
      </c>
      <c r="N29" s="76">
        <f t="shared" si="18"/>
        <v>32.10257423073987</v>
      </c>
      <c r="O29" s="16">
        <f t="shared" si="12"/>
        <v>0</v>
      </c>
      <c r="P29" s="16">
        <f t="shared" si="12"/>
        <v>0</v>
      </c>
      <c r="Q29" s="16">
        <f t="shared" si="12"/>
        <v>0</v>
      </c>
      <c r="R29" s="16">
        <f t="shared" si="12"/>
        <v>44</v>
      </c>
      <c r="S29" s="16">
        <f t="shared" si="21"/>
        <v>90</v>
      </c>
      <c r="T29" s="16">
        <f t="shared" si="21"/>
        <v>91</v>
      </c>
      <c r="U29" s="16">
        <f t="shared" si="21"/>
        <v>0</v>
      </c>
      <c r="V29" s="106">
        <f t="shared" si="16"/>
        <v>0</v>
      </c>
      <c r="W29" s="141">
        <f t="shared" si="17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0.13256657534246608</v>
      </c>
      <c r="AA29" s="63">
        <f>($L29+SUM($W29:Z29))*(S$11*S29)</f>
        <v>0.2723029718146</v>
      </c>
      <c r="AB29" s="63">
        <f>($L29+SUM($W29:AA29))*(T$11*T29)</f>
        <v>0.2777046835827274</v>
      </c>
      <c r="AC29" s="63">
        <f>($L29+SUM($W29:AB29))*(U$11*U29)</f>
        <v>0</v>
      </c>
      <c r="AD29" s="63">
        <f>($L29+SUM($W29:AC29))*(V$11*V29)</f>
        <v>0</v>
      </c>
      <c r="AE29" s="110">
        <f t="shared" si="22"/>
        <v>0.6825742307397935</v>
      </c>
    </row>
    <row r="30" spans="1:31" ht="12.75">
      <c r="A30" s="3">
        <v>11</v>
      </c>
      <c r="B30" s="15">
        <f t="shared" si="15"/>
        <v>42675</v>
      </c>
      <c r="C30" s="320">
        <v>42709</v>
      </c>
      <c r="D30" s="320">
        <v>42724</v>
      </c>
      <c r="E30" s="30" t="s">
        <v>145</v>
      </c>
      <c r="F30" s="3">
        <v>9</v>
      </c>
      <c r="G30" s="321">
        <v>2732</v>
      </c>
      <c r="H30" s="232">
        <f t="shared" si="19"/>
        <v>1.33</v>
      </c>
      <c r="I30" s="232">
        <f t="shared" si="7"/>
        <v>1.34</v>
      </c>
      <c r="J30" s="56">
        <f t="shared" si="8"/>
        <v>3660.88</v>
      </c>
      <c r="K30" s="74">
        <f t="shared" si="9"/>
        <v>3633.5600000000004</v>
      </c>
      <c r="L30" s="77">
        <f t="shared" si="10"/>
        <v>27.31999999999971</v>
      </c>
      <c r="M30" s="75">
        <f t="shared" si="20"/>
        <v>0.5082124935310557</v>
      </c>
      <c r="N30" s="76">
        <f t="shared" si="18"/>
        <v>27.828212493530764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12</v>
      </c>
      <c r="S30" s="16">
        <f t="shared" si="21"/>
        <v>90</v>
      </c>
      <c r="T30" s="16">
        <f t="shared" si="21"/>
        <v>91</v>
      </c>
      <c r="U30" s="16">
        <f t="shared" si="21"/>
        <v>0</v>
      </c>
      <c r="V30" s="106">
        <f t="shared" si="16"/>
        <v>0</v>
      </c>
      <c r="W30" s="141">
        <f t="shared" si="17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0.03143671232876679</v>
      </c>
      <c r="AA30" s="63">
        <f>($L30+SUM($W30:Z30))*(S$11*S30)</f>
        <v>0.23604664559954713</v>
      </c>
      <c r="AB30" s="63">
        <f>($L30+SUM($W30:AA30))*(T$11*T30)</f>
        <v>0.24072913560274178</v>
      </c>
      <c r="AC30" s="63">
        <f>($L30+SUM($W30:AB30))*(U$11*U30)</f>
        <v>0</v>
      </c>
      <c r="AD30" s="63">
        <f>($L30+SUM($W30:AC30))*(V$11*V30)</f>
        <v>0</v>
      </c>
      <c r="AE30" s="110">
        <f t="shared" si="22"/>
        <v>0.5082124935310557</v>
      </c>
    </row>
    <row r="31" spans="1:31" ht="12.75">
      <c r="A31" s="3">
        <v>12</v>
      </c>
      <c r="B31" s="15">
        <f t="shared" si="15"/>
        <v>42705</v>
      </c>
      <c r="C31" s="320">
        <v>42740</v>
      </c>
      <c r="D31" s="320">
        <v>42755</v>
      </c>
      <c r="E31" s="30" t="s">
        <v>145</v>
      </c>
      <c r="F31" s="3">
        <v>9</v>
      </c>
      <c r="G31" s="322">
        <v>2954</v>
      </c>
      <c r="H31" s="233">
        <f t="shared" si="19"/>
        <v>1.33</v>
      </c>
      <c r="I31" s="233">
        <f t="shared" si="7"/>
        <v>1.34</v>
      </c>
      <c r="J31" s="85">
        <f t="shared" si="8"/>
        <v>3958.36</v>
      </c>
      <c r="K31" s="86">
        <f t="shared" si="9"/>
        <v>3928.82</v>
      </c>
      <c r="L31" s="87">
        <f t="shared" si="10"/>
        <v>29.539999999999964</v>
      </c>
      <c r="M31" s="88">
        <f t="shared" si="20"/>
        <v>0.4606365770425966</v>
      </c>
      <c r="N31" s="89">
        <f t="shared" si="18"/>
        <v>30.00063657704256</v>
      </c>
      <c r="O31" s="16">
        <f t="shared" si="12"/>
        <v>0</v>
      </c>
      <c r="P31" s="16">
        <f t="shared" si="12"/>
        <v>0</v>
      </c>
      <c r="Q31" s="16">
        <f t="shared" si="12"/>
        <v>0</v>
      </c>
      <c r="R31" s="16">
        <f t="shared" si="12"/>
        <v>0</v>
      </c>
      <c r="S31" s="16">
        <f t="shared" si="21"/>
        <v>71</v>
      </c>
      <c r="T31" s="16">
        <f t="shared" si="21"/>
        <v>91</v>
      </c>
      <c r="U31" s="16">
        <f t="shared" si="21"/>
        <v>0</v>
      </c>
      <c r="V31" s="106">
        <f t="shared" si="16"/>
        <v>0</v>
      </c>
      <c r="W31" s="141">
        <f t="shared" si="17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0.2011147945205477</v>
      </c>
      <c r="AB31" s="63">
        <f>($L31+SUM($W31:AA31))*(T$11*T31)</f>
        <v>0.2595217825220489</v>
      </c>
      <c r="AC31" s="63">
        <f>($L31+SUM($W31:AB31))*(U$11*U31)</f>
        <v>0</v>
      </c>
      <c r="AD31" s="63">
        <f>($L31+SUM($W31:AC31))*(V$11*V31)</f>
        <v>0</v>
      </c>
      <c r="AE31" s="110">
        <f t="shared" si="22"/>
        <v>0.4606365770425966</v>
      </c>
    </row>
    <row r="32" spans="1:31" ht="12.75">
      <c r="A32" s="16">
        <v>1</v>
      </c>
      <c r="B32" s="153">
        <f t="shared" si="15"/>
        <v>42370</v>
      </c>
      <c r="C32" s="228">
        <f aca="true" t="shared" si="23" ref="C32:D43">+C20</f>
        <v>42403</v>
      </c>
      <c r="D32" s="228">
        <f t="shared" si="23"/>
        <v>42418</v>
      </c>
      <c r="E32" s="154" t="s">
        <v>146</v>
      </c>
      <c r="F32" s="155">
        <v>9</v>
      </c>
      <c r="G32" s="323">
        <v>2839</v>
      </c>
      <c r="H32" s="232">
        <f aca="true" t="shared" si="24" ref="H32:H37">$K$3</f>
        <v>1.44</v>
      </c>
      <c r="I32" s="232">
        <f t="shared" si="7"/>
        <v>1.34</v>
      </c>
      <c r="J32" s="56">
        <f t="shared" si="8"/>
        <v>3804.26</v>
      </c>
      <c r="K32" s="57">
        <f t="shared" si="9"/>
        <v>4088.16</v>
      </c>
      <c r="L32" s="58">
        <f t="shared" si="10"/>
        <v>-283.89999999999964</v>
      </c>
      <c r="M32" s="55">
        <f t="shared" si="20"/>
        <v>-13.736319689214605</v>
      </c>
      <c r="N32" s="29">
        <f t="shared" si="18"/>
        <v>-297.63631968921425</v>
      </c>
      <c r="O32" s="155">
        <f aca="true" t="shared" si="25" ref="O32:O79">IF($D32&lt;O$8,O$12,IF($D32&lt;P$8,P$8-$D32,0))</f>
        <v>43</v>
      </c>
      <c r="P32" s="155">
        <f aca="true" t="shared" si="26" ref="P32:P79">IF($D32&lt;P$8,P$12,IF($D32&lt;Q$8,Q$8-$D32,0))</f>
        <v>91</v>
      </c>
      <c r="Q32" s="155">
        <f aca="true" t="shared" si="27" ref="Q32:Q79">IF($D32&lt;Q$8,Q$12,IF($D32&lt;R$8,R$8-$D32,0))</f>
        <v>92</v>
      </c>
      <c r="R32" s="155">
        <f aca="true" t="shared" si="28" ref="R32:U59">IF($D32&lt;R$8,R$12,IF($D32&lt;S$8,S$8-$D32,0))</f>
        <v>92</v>
      </c>
      <c r="S32" s="155">
        <f t="shared" si="28"/>
        <v>90</v>
      </c>
      <c r="T32" s="155">
        <f t="shared" si="28"/>
        <v>91</v>
      </c>
      <c r="U32" s="155">
        <f t="shared" si="28"/>
        <v>0</v>
      </c>
      <c r="V32" s="157">
        <f>IF(W$8&lt;V$8,0,IF($D32&lt;V$8,V$12,IF($D32&lt;W$8,W$8-$D32,0)))</f>
        <v>0</v>
      </c>
      <c r="W32" s="158">
        <f>$L32*O$11*O32</f>
        <v>-1.0869869863013684</v>
      </c>
      <c r="X32" s="159">
        <f>($L32+SUM($W32:W32))*(P$11*P32)</f>
        <v>-2.4560152512270568</v>
      </c>
      <c r="Y32" s="159">
        <f>($L32+SUM($W32:X32))*(Q$11*Q32)</f>
        <v>-2.5357985402872343</v>
      </c>
      <c r="Z32" s="159">
        <f>($L32+SUM($W32:Y32))*(R$11*R32)</f>
        <v>-2.5581691465878507</v>
      </c>
      <c r="AA32" s="159">
        <f>($L32+SUM($W32:Z32))*(S$11*S32)</f>
        <v>-2.5246341240051233</v>
      </c>
      <c r="AB32" s="159">
        <f>($L32+SUM($W32:AA32))*(T$11*T32)</f>
        <v>-2.5747156408059735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29" ref="AE32:AE37">SUM(W32:AD32)</f>
        <v>-13.736319689214605</v>
      </c>
    </row>
    <row r="33" spans="1:31" ht="12.75">
      <c r="A33" s="3">
        <v>2</v>
      </c>
      <c r="B33" s="15">
        <f t="shared" si="15"/>
        <v>42401</v>
      </c>
      <c r="C33" s="229">
        <f t="shared" si="23"/>
        <v>42432</v>
      </c>
      <c r="D33" s="229">
        <f t="shared" si="23"/>
        <v>42447</v>
      </c>
      <c r="E33" s="70" t="s">
        <v>146</v>
      </c>
      <c r="F33" s="3">
        <v>9</v>
      </c>
      <c r="G33" s="323">
        <v>2753</v>
      </c>
      <c r="H33" s="232">
        <f t="shared" si="24"/>
        <v>1.44</v>
      </c>
      <c r="I33" s="232">
        <f t="shared" si="7"/>
        <v>1.34</v>
      </c>
      <c r="J33" s="56">
        <f t="shared" si="8"/>
        <v>3689.0200000000004</v>
      </c>
      <c r="K33" s="57">
        <f t="shared" si="9"/>
        <v>3964.3199999999997</v>
      </c>
      <c r="L33" s="58">
        <f t="shared" si="10"/>
        <v>-275.2999999999993</v>
      </c>
      <c r="M33" s="55">
        <f t="shared" si="20"/>
        <v>-12.577784043974015</v>
      </c>
      <c r="N33" s="29">
        <f t="shared" si="18"/>
        <v>-287.8777840439733</v>
      </c>
      <c r="O33" s="16">
        <f t="shared" si="25"/>
        <v>14</v>
      </c>
      <c r="P33" s="16">
        <f t="shared" si="26"/>
        <v>91</v>
      </c>
      <c r="Q33" s="16">
        <f t="shared" si="27"/>
        <v>92</v>
      </c>
      <c r="R33" s="16">
        <f t="shared" si="28"/>
        <v>92</v>
      </c>
      <c r="S33" s="16">
        <f t="shared" si="28"/>
        <v>90</v>
      </c>
      <c r="T33" s="16">
        <f t="shared" si="28"/>
        <v>91</v>
      </c>
      <c r="U33" s="16">
        <f t="shared" si="28"/>
        <v>0</v>
      </c>
      <c r="V33" s="106">
        <f t="shared" si="16"/>
        <v>0</v>
      </c>
      <c r="W33" s="141">
        <f aca="true" t="shared" si="30" ref="W33:W43">$L33*O$11*O33</f>
        <v>-0.343182191780821</v>
      </c>
      <c r="X33" s="63">
        <f>($L33+SUM($W33:W33))*(P$11*P33)</f>
        <v>-2.375490426839426</v>
      </c>
      <c r="Y33" s="63">
        <f>($L33+SUM($W33:X33))*(Q$11*Q33)</f>
        <v>-2.4526578789916575</v>
      </c>
      <c r="Z33" s="63">
        <f>($L33+SUM($W33:Y33))*(R$11*R33)</f>
        <v>-2.474295025211803</v>
      </c>
      <c r="AA33" s="63">
        <f>($L33+SUM($W33:Z33))*(S$11*S33)</f>
        <v>-2.441859507936692</v>
      </c>
      <c r="AB33" s="63">
        <f>($L33+SUM($W33:AA33))*(T$11*T33)</f>
        <v>-2.490299013213615</v>
      </c>
      <c r="AC33" s="63">
        <f>($L33+SUM($W33:AB33))*(U$11*U33)</f>
        <v>0</v>
      </c>
      <c r="AD33" s="63">
        <f>($L33+SUM($W33:AC33))*(V$11*V33)</f>
        <v>0</v>
      </c>
      <c r="AE33" s="110">
        <f t="shared" si="29"/>
        <v>-12.577784043974015</v>
      </c>
    </row>
    <row r="34" spans="1:31" ht="12.75">
      <c r="A34" s="3">
        <v>3</v>
      </c>
      <c r="B34" s="15">
        <f t="shared" si="15"/>
        <v>42430</v>
      </c>
      <c r="C34" s="229">
        <f t="shared" si="23"/>
        <v>42465</v>
      </c>
      <c r="D34" s="229">
        <f t="shared" si="23"/>
        <v>42480</v>
      </c>
      <c r="E34" s="70" t="s">
        <v>146</v>
      </c>
      <c r="F34" s="3">
        <v>9</v>
      </c>
      <c r="G34" s="323">
        <v>2493</v>
      </c>
      <c r="H34" s="232">
        <f t="shared" si="24"/>
        <v>1.44</v>
      </c>
      <c r="I34" s="232">
        <f t="shared" si="7"/>
        <v>1.34</v>
      </c>
      <c r="J34" s="56">
        <f t="shared" si="8"/>
        <v>3340.6200000000003</v>
      </c>
      <c r="K34" s="57">
        <f aca="true" t="shared" si="31" ref="K34:K81">+$G34*H34</f>
        <v>3589.92</v>
      </c>
      <c r="L34" s="58">
        <f t="shared" si="10"/>
        <v>-249.29999999999973</v>
      </c>
      <c r="M34" s="55">
        <f t="shared" si="20"/>
        <v>-10.60085436564393</v>
      </c>
      <c r="N34" s="29">
        <f>SUM(L34:M34)</f>
        <v>-259.9008543656437</v>
      </c>
      <c r="O34" s="16">
        <f aca="true" t="shared" si="32" ref="O34:U34">IF($D34&lt;O$8,O$12,IF($D34&lt;P$8,P$8-$D34,0))</f>
        <v>0</v>
      </c>
      <c r="P34" s="16">
        <f t="shared" si="32"/>
        <v>72</v>
      </c>
      <c r="Q34" s="16">
        <f t="shared" si="32"/>
        <v>92</v>
      </c>
      <c r="R34" s="16">
        <f t="shared" si="32"/>
        <v>92</v>
      </c>
      <c r="S34" s="16">
        <f t="shared" si="32"/>
        <v>90</v>
      </c>
      <c r="T34" s="16">
        <f t="shared" si="32"/>
        <v>91</v>
      </c>
      <c r="U34" s="16">
        <f t="shared" si="32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-1.6998844931506831</v>
      </c>
      <c r="Y34" s="63">
        <f>($L34+SUM($W34:X34))*(Q$11*Q34)</f>
        <v>-2.214300350871081</v>
      </c>
      <c r="Z34" s="63">
        <f>($L34+SUM($W34:Y34))*(R$11*R34)</f>
        <v>-2.2338347265691763</v>
      </c>
      <c r="AA34" s="63">
        <f>($L34+SUM($W34:Z34))*(S$11*S34)</f>
        <v>-2.2045514017735908</v>
      </c>
      <c r="AB34" s="63">
        <f>($L34+SUM($W34:AA34))*(T$11*T34)</f>
        <v>-2.248283393279398</v>
      </c>
      <c r="AC34" s="63">
        <f>($L34+SUM($W34:AB34))*(U$11*U34)</f>
        <v>0</v>
      </c>
      <c r="AD34" s="63">
        <f>($L34+SUM($W34:AC34))*(V$11*V34)</f>
        <v>0</v>
      </c>
      <c r="AE34" s="110">
        <f t="shared" si="29"/>
        <v>-10.60085436564393</v>
      </c>
    </row>
    <row r="35" spans="1:31" ht="12.75">
      <c r="A35" s="16">
        <v>4</v>
      </c>
      <c r="B35" s="15">
        <f t="shared" si="15"/>
        <v>42461</v>
      </c>
      <c r="C35" s="229">
        <f t="shared" si="23"/>
        <v>42494</v>
      </c>
      <c r="D35" s="229">
        <f t="shared" si="23"/>
        <v>42509</v>
      </c>
      <c r="E35" s="70" t="s">
        <v>146</v>
      </c>
      <c r="F35" s="3">
        <v>9</v>
      </c>
      <c r="G35" s="323">
        <v>2487</v>
      </c>
      <c r="H35" s="232">
        <f t="shared" si="24"/>
        <v>1.44</v>
      </c>
      <c r="I35" s="232">
        <f t="shared" si="7"/>
        <v>1.34</v>
      </c>
      <c r="J35" s="56">
        <f t="shared" si="8"/>
        <v>3332.5800000000004</v>
      </c>
      <c r="K35" s="57">
        <f t="shared" si="31"/>
        <v>3581.2799999999997</v>
      </c>
      <c r="L35" s="58">
        <f aca="true" t="shared" si="33" ref="L35:L57">+J35-K35</f>
        <v>-248.69999999999936</v>
      </c>
      <c r="M35" s="55">
        <f t="shared" si="20"/>
        <v>-9.868091447738115</v>
      </c>
      <c r="N35" s="29">
        <f aca="true" t="shared" si="34" ref="N35:N57">SUM(L35:M35)</f>
        <v>-258.56809144773746</v>
      </c>
      <c r="O35" s="16">
        <f t="shared" si="25"/>
        <v>0</v>
      </c>
      <c r="P35" s="16">
        <f t="shared" si="26"/>
        <v>43</v>
      </c>
      <c r="Q35" s="16">
        <f t="shared" si="27"/>
        <v>92</v>
      </c>
      <c r="R35" s="16">
        <f t="shared" si="28"/>
        <v>92</v>
      </c>
      <c r="S35" s="16">
        <f t="shared" si="28"/>
        <v>90</v>
      </c>
      <c r="T35" s="16">
        <f t="shared" si="28"/>
        <v>91</v>
      </c>
      <c r="U35" s="16">
        <f t="shared" si="28"/>
        <v>0</v>
      </c>
      <c r="V35" s="106">
        <f t="shared" si="16"/>
        <v>0</v>
      </c>
      <c r="W35" s="141">
        <f t="shared" si="30"/>
        <v>0</v>
      </c>
      <c r="X35" s="63">
        <f>($L35+SUM($W35:W35))*(P$11*P35)</f>
        <v>-1.012765452054792</v>
      </c>
      <c r="Y35" s="63">
        <f>($L35+SUM($W35:X35))*(Q$11*Q35)</f>
        <v>-2.2029454924811356</v>
      </c>
      <c r="Z35" s="63">
        <f>($L35+SUM($W35:Y35))*(R$11*R35)</f>
        <v>-2.222379696551791</v>
      </c>
      <c r="AA35" s="63">
        <f>($L35+SUM($W35:Z35))*(S$11*S35)</f>
        <v>-2.1932465356696556</v>
      </c>
      <c r="AB35" s="63">
        <f>($L35+SUM($W35:AA35))*(T$11*T35)</f>
        <v>-2.2367542709807404</v>
      </c>
      <c r="AC35" s="63">
        <f>($L35+SUM($W35:AB35))*(U$11*U35)</f>
        <v>0</v>
      </c>
      <c r="AD35" s="63">
        <f>($L35+SUM($W35:AC35))*(V$11*V35)</f>
        <v>0</v>
      </c>
      <c r="AE35" s="110">
        <f t="shared" si="29"/>
        <v>-9.868091447738115</v>
      </c>
    </row>
    <row r="36" spans="1:31" ht="12.75">
      <c r="A36" s="3">
        <v>5</v>
      </c>
      <c r="B36" s="15">
        <f t="shared" si="15"/>
        <v>42491</v>
      </c>
      <c r="C36" s="229">
        <f t="shared" si="23"/>
        <v>42524</v>
      </c>
      <c r="D36" s="229">
        <f t="shared" si="23"/>
        <v>42541</v>
      </c>
      <c r="E36" s="30" t="s">
        <v>146</v>
      </c>
      <c r="F36" s="3">
        <v>9</v>
      </c>
      <c r="G36" s="323">
        <v>2900</v>
      </c>
      <c r="H36" s="232">
        <f t="shared" si="24"/>
        <v>1.44</v>
      </c>
      <c r="I36" s="232">
        <f t="shared" si="7"/>
        <v>1.34</v>
      </c>
      <c r="J36" s="56">
        <f t="shared" si="8"/>
        <v>3886.0000000000005</v>
      </c>
      <c r="K36" s="57">
        <f t="shared" si="31"/>
        <v>4176</v>
      </c>
      <c r="L36" s="58">
        <f t="shared" si="33"/>
        <v>-289.99999999999955</v>
      </c>
      <c r="M36" s="55">
        <f t="shared" si="20"/>
        <v>-10.596810222567278</v>
      </c>
      <c r="N36" s="29">
        <f t="shared" si="34"/>
        <v>-300.59681022256683</v>
      </c>
      <c r="O36" s="16">
        <f t="shared" si="25"/>
        <v>0</v>
      </c>
      <c r="P36" s="16">
        <f t="shared" si="26"/>
        <v>11</v>
      </c>
      <c r="Q36" s="16">
        <f t="shared" si="27"/>
        <v>92</v>
      </c>
      <c r="R36" s="16">
        <f t="shared" si="28"/>
        <v>92</v>
      </c>
      <c r="S36" s="16">
        <f t="shared" si="28"/>
        <v>90</v>
      </c>
      <c r="T36" s="16">
        <f t="shared" si="28"/>
        <v>91</v>
      </c>
      <c r="U36" s="16">
        <f t="shared" si="28"/>
        <v>0</v>
      </c>
      <c r="V36" s="106">
        <f t="shared" si="16"/>
        <v>0</v>
      </c>
      <c r="W36" s="141">
        <f t="shared" si="30"/>
        <v>0</v>
      </c>
      <c r="X36" s="63">
        <f>($L36+SUM($W36:W36))*(P$11*P36)</f>
        <v>-0.3021031963470315</v>
      </c>
      <c r="Y36" s="63">
        <f>($L36+SUM($W36:X36))*(Q$11*Q36)</f>
        <v>-2.561021293951332</v>
      </c>
      <c r="Z36" s="63">
        <f>($L36+SUM($W36:Y36))*(R$11*R36)</f>
        <v>-2.5836144133116696</v>
      </c>
      <c r="AA36" s="63">
        <f>($L36+SUM($W36:Z36))*(S$11*S36)</f>
        <v>-2.549745828894165</v>
      </c>
      <c r="AB36" s="63">
        <f>($L36+SUM($W36:AA36))*(T$11*T36)</f>
        <v>-2.6003254900630806</v>
      </c>
      <c r="AC36" s="63">
        <f>($L36+SUM($W36:AB36))*(U$11*U36)</f>
        <v>0</v>
      </c>
      <c r="AD36" s="63">
        <f>($L36+SUM($W36:AC36))*(V$11*V36)</f>
        <v>0</v>
      </c>
      <c r="AE36" s="110">
        <f t="shared" si="29"/>
        <v>-10.596810222567278</v>
      </c>
    </row>
    <row r="37" spans="1:31" ht="12.75">
      <c r="A37" s="3">
        <v>6</v>
      </c>
      <c r="B37" s="15">
        <f t="shared" si="15"/>
        <v>42522</v>
      </c>
      <c r="C37" s="229">
        <f t="shared" si="23"/>
        <v>42557</v>
      </c>
      <c r="D37" s="229">
        <f t="shared" si="23"/>
        <v>42572</v>
      </c>
      <c r="E37" s="30" t="s">
        <v>146</v>
      </c>
      <c r="F37" s="3">
        <v>9</v>
      </c>
      <c r="G37" s="323">
        <v>3373</v>
      </c>
      <c r="H37" s="232">
        <f t="shared" si="24"/>
        <v>1.44</v>
      </c>
      <c r="I37" s="232">
        <f t="shared" si="7"/>
        <v>1.34</v>
      </c>
      <c r="J37" s="56">
        <f t="shared" si="8"/>
        <v>4519.820000000001</v>
      </c>
      <c r="K37" s="57">
        <f t="shared" si="31"/>
        <v>4857.12</v>
      </c>
      <c r="L37" s="77">
        <f t="shared" si="33"/>
        <v>-337.2999999999993</v>
      </c>
      <c r="M37" s="78">
        <f t="shared" si="20"/>
        <v>-11.297389789351046</v>
      </c>
      <c r="N37" s="76">
        <f t="shared" si="34"/>
        <v>-348.5973897893503</v>
      </c>
      <c r="O37" s="16">
        <f t="shared" si="25"/>
        <v>0</v>
      </c>
      <c r="P37" s="16">
        <f t="shared" si="26"/>
        <v>0</v>
      </c>
      <c r="Q37" s="16">
        <f t="shared" si="27"/>
        <v>72</v>
      </c>
      <c r="R37" s="16">
        <f t="shared" si="28"/>
        <v>92</v>
      </c>
      <c r="S37" s="16">
        <f t="shared" si="28"/>
        <v>90</v>
      </c>
      <c r="T37" s="16">
        <f t="shared" si="28"/>
        <v>91</v>
      </c>
      <c r="U37" s="16">
        <f t="shared" si="28"/>
        <v>0</v>
      </c>
      <c r="V37" s="106">
        <f t="shared" si="16"/>
        <v>0</v>
      </c>
      <c r="W37" s="141">
        <f t="shared" si="30"/>
        <v>0</v>
      </c>
      <c r="X37" s="63">
        <f>($L37+SUM($W37:W37))*(P$11*P37)</f>
        <v>0</v>
      </c>
      <c r="Y37" s="63">
        <f>($L37+SUM($W37:X37))*(Q$11*Q37)</f>
        <v>-2.328756164383557</v>
      </c>
      <c r="Z37" s="63">
        <f>($L37+SUM($W37:Y37))*(R$11*R37)</f>
        <v>-2.996176972189898</v>
      </c>
      <c r="AA37" s="63">
        <f>($L37+SUM($W37:Z37))*(S$11*S37)</f>
        <v>-2.9569001078909705</v>
      </c>
      <c r="AB37" s="63">
        <f>($L37+SUM($W37:AA37))*(T$11*T37)</f>
        <v>-3.0155565448866217</v>
      </c>
      <c r="AC37" s="63">
        <f>($L37+SUM($W37:AB37))*(U$11*U37)</f>
        <v>0</v>
      </c>
      <c r="AD37" s="63">
        <f>($L37+SUM($W37:AC37))*(V$11*V37)</f>
        <v>0</v>
      </c>
      <c r="AE37" s="110">
        <f t="shared" si="29"/>
        <v>-11.297389789351046</v>
      </c>
    </row>
    <row r="38" spans="1:31" ht="12.75">
      <c r="A38" s="16">
        <v>7</v>
      </c>
      <c r="B38" s="15">
        <f t="shared" si="15"/>
        <v>42552</v>
      </c>
      <c r="C38" s="229">
        <f t="shared" si="23"/>
        <v>42585</v>
      </c>
      <c r="D38" s="229">
        <f t="shared" si="23"/>
        <v>42600</v>
      </c>
      <c r="E38" s="30" t="s">
        <v>146</v>
      </c>
      <c r="F38" s="3">
        <v>9</v>
      </c>
      <c r="G38" s="323">
        <v>3616</v>
      </c>
      <c r="H38" s="232">
        <f aca="true" t="shared" si="35" ref="H38:H55">$K$8</f>
        <v>1.33</v>
      </c>
      <c r="I38" s="232">
        <f t="shared" si="7"/>
        <v>1.34</v>
      </c>
      <c r="J38" s="56">
        <f t="shared" si="8"/>
        <v>4845.4400000000005</v>
      </c>
      <c r="K38" s="74">
        <f t="shared" si="31"/>
        <v>4809.280000000001</v>
      </c>
      <c r="L38" s="77">
        <f t="shared" si="33"/>
        <v>36.159999999999854</v>
      </c>
      <c r="M38" s="75">
        <f aca="true" t="shared" si="36" ref="M38:M85">+AE38</f>
        <v>1.1114774969321566</v>
      </c>
      <c r="N38" s="76">
        <f t="shared" si="34"/>
        <v>37.27147749693201</v>
      </c>
      <c r="O38" s="16">
        <f t="shared" si="25"/>
        <v>0</v>
      </c>
      <c r="P38" s="16">
        <f t="shared" si="26"/>
        <v>0</v>
      </c>
      <c r="Q38" s="16">
        <f t="shared" si="27"/>
        <v>44</v>
      </c>
      <c r="R38" s="16">
        <f t="shared" si="28"/>
        <v>92</v>
      </c>
      <c r="S38" s="16">
        <f t="shared" si="28"/>
        <v>90</v>
      </c>
      <c r="T38" s="16">
        <f t="shared" si="28"/>
        <v>91</v>
      </c>
      <c r="U38" s="16">
        <f t="shared" si="28"/>
        <v>0</v>
      </c>
      <c r="V38" s="106">
        <f t="shared" si="16"/>
        <v>0</v>
      </c>
      <c r="W38" s="141">
        <f t="shared" si="30"/>
        <v>0</v>
      </c>
      <c r="X38" s="63">
        <f>($L38+SUM($W38:W38))*(P$11*P38)</f>
        <v>0</v>
      </c>
      <c r="Y38" s="63">
        <f>($L38+SUM($W38:X38))*(Q$11*Q38)</f>
        <v>0.1525654794520542</v>
      </c>
      <c r="Z38" s="63">
        <f>($L38+SUM($W38:Y38))*(R$11*R38)</f>
        <v>0.32034646806530187</v>
      </c>
      <c r="AA38" s="63">
        <f>($L38+SUM($W38:Z38))*(S$11*S38)</f>
        <v>0.3161470483141896</v>
      </c>
      <c r="AB38" s="63">
        <f>($L38+SUM($W38:AA38))*(T$11*T38)</f>
        <v>0.322418501100611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7" ref="AE38:AE43">SUM(W38:AD38)</f>
        <v>1.1114774969321566</v>
      </c>
    </row>
    <row r="39" spans="1:31" ht="12.75">
      <c r="A39" s="3">
        <v>8</v>
      </c>
      <c r="B39" s="15">
        <f t="shared" si="15"/>
        <v>42583</v>
      </c>
      <c r="C39" s="229">
        <f t="shared" si="23"/>
        <v>42619</v>
      </c>
      <c r="D39" s="229">
        <f t="shared" si="23"/>
        <v>42634</v>
      </c>
      <c r="E39" s="30" t="s">
        <v>146</v>
      </c>
      <c r="F39" s="3">
        <v>9</v>
      </c>
      <c r="G39" s="323">
        <v>3626</v>
      </c>
      <c r="H39" s="232">
        <f t="shared" si="35"/>
        <v>1.33</v>
      </c>
      <c r="I39" s="232">
        <f t="shared" si="7"/>
        <v>1.34</v>
      </c>
      <c r="J39" s="56">
        <f t="shared" si="8"/>
        <v>4858.84</v>
      </c>
      <c r="K39" s="74">
        <f t="shared" si="31"/>
        <v>4822.58</v>
      </c>
      <c r="L39" s="77">
        <f t="shared" si="33"/>
        <v>36.26000000000022</v>
      </c>
      <c r="M39" s="75">
        <f t="shared" si="36"/>
        <v>0.9932119486606865</v>
      </c>
      <c r="N39" s="76">
        <f t="shared" si="34"/>
        <v>37.253211948660905</v>
      </c>
      <c r="O39" s="16">
        <f t="shared" si="25"/>
        <v>0</v>
      </c>
      <c r="P39" s="16">
        <f t="shared" si="26"/>
        <v>0</v>
      </c>
      <c r="Q39" s="16">
        <f t="shared" si="27"/>
        <v>10</v>
      </c>
      <c r="R39" s="16">
        <f t="shared" si="28"/>
        <v>92</v>
      </c>
      <c r="S39" s="16">
        <f t="shared" si="28"/>
        <v>90</v>
      </c>
      <c r="T39" s="16">
        <f t="shared" si="28"/>
        <v>91</v>
      </c>
      <c r="U39" s="16">
        <f t="shared" si="28"/>
        <v>0</v>
      </c>
      <c r="V39" s="106">
        <f t="shared" si="16"/>
        <v>0</v>
      </c>
      <c r="W39" s="141">
        <f t="shared" si="30"/>
        <v>0</v>
      </c>
      <c r="X39" s="63">
        <f>($L39+SUM($W39:W39))*(P$11*P39)</f>
        <v>0</v>
      </c>
      <c r="Y39" s="63">
        <f>($L39+SUM($W39:X39))*(Q$11*Q39)</f>
        <v>0.034769863013698846</v>
      </c>
      <c r="Z39" s="63">
        <f>($L39+SUM($W39:Y39))*(R$11*R39)</f>
        <v>0.3201894765997393</v>
      </c>
      <c r="AA39" s="63">
        <f>($L39+SUM($W39:Z39))*(S$11*S39)</f>
        <v>0.3159921148487206</v>
      </c>
      <c r="AB39" s="63">
        <f>($L39+SUM($W39:AA39))*(T$11*T39)</f>
        <v>0.3222604941985278</v>
      </c>
      <c r="AC39" s="63">
        <f>($L39+SUM($W39:AB39))*(U$11*U39)</f>
        <v>0</v>
      </c>
      <c r="AD39" s="63">
        <f>($L39+SUM($W39:AC39))*(V$11*V39)</f>
        <v>0</v>
      </c>
      <c r="AE39" s="110">
        <f t="shared" si="37"/>
        <v>0.9932119486606865</v>
      </c>
    </row>
    <row r="40" spans="1:31" ht="12.75">
      <c r="A40" s="3">
        <v>9</v>
      </c>
      <c r="B40" s="15">
        <f t="shared" si="15"/>
        <v>42614</v>
      </c>
      <c r="C40" s="229">
        <f t="shared" si="23"/>
        <v>42648</v>
      </c>
      <c r="D40" s="229">
        <f t="shared" si="23"/>
        <v>42663</v>
      </c>
      <c r="E40" s="30" t="s">
        <v>146</v>
      </c>
      <c r="F40" s="3">
        <v>9</v>
      </c>
      <c r="G40" s="323">
        <v>3323</v>
      </c>
      <c r="H40" s="232">
        <f t="shared" si="35"/>
        <v>1.33</v>
      </c>
      <c r="I40" s="232">
        <f t="shared" si="7"/>
        <v>1.34</v>
      </c>
      <c r="J40" s="56">
        <f t="shared" si="8"/>
        <v>4452.820000000001</v>
      </c>
      <c r="K40" s="74">
        <f t="shared" si="31"/>
        <v>4419.59</v>
      </c>
      <c r="L40" s="77">
        <f t="shared" si="33"/>
        <v>33.23000000000047</v>
      </c>
      <c r="M40" s="75">
        <f t="shared" si="36"/>
        <v>0.8159125223361159</v>
      </c>
      <c r="N40" s="76">
        <f t="shared" si="34"/>
        <v>34.045912522336586</v>
      </c>
      <c r="O40" s="16">
        <f t="shared" si="25"/>
        <v>0</v>
      </c>
      <c r="P40" s="16">
        <f t="shared" si="26"/>
        <v>0</v>
      </c>
      <c r="Q40" s="16">
        <f t="shared" si="27"/>
        <v>0</v>
      </c>
      <c r="R40" s="16">
        <f t="shared" si="28"/>
        <v>73</v>
      </c>
      <c r="S40" s="16">
        <f t="shared" si="28"/>
        <v>90</v>
      </c>
      <c r="T40" s="16">
        <f t="shared" si="28"/>
        <v>91</v>
      </c>
      <c r="U40" s="16">
        <f t="shared" si="28"/>
        <v>0</v>
      </c>
      <c r="V40" s="106">
        <f t="shared" si="16"/>
        <v>0</v>
      </c>
      <c r="W40" s="141">
        <f t="shared" si="30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0.23261000000000334</v>
      </c>
      <c r="AA40" s="63">
        <f>($L40+SUM($W40:Z40))*(S$11*S40)</f>
        <v>0.2887869082191822</v>
      </c>
      <c r="AB40" s="63">
        <f>($L40+SUM($W40:AA40))*(T$11*T40)</f>
        <v>0.29451561411693045</v>
      </c>
      <c r="AC40" s="63">
        <f>($L40+SUM($W40:AB40))*(U$11*U40)</f>
        <v>0</v>
      </c>
      <c r="AD40" s="63">
        <f>($L40+SUM($W40:AC40))*(V$11*V40)</f>
        <v>0</v>
      </c>
      <c r="AE40" s="110">
        <f t="shared" si="37"/>
        <v>0.8159125223361159</v>
      </c>
    </row>
    <row r="41" spans="1:31" ht="12.75">
      <c r="A41" s="16">
        <v>10</v>
      </c>
      <c r="B41" s="15">
        <f t="shared" si="15"/>
        <v>42644</v>
      </c>
      <c r="C41" s="229">
        <f t="shared" si="23"/>
        <v>42677</v>
      </c>
      <c r="D41" s="229">
        <f t="shared" si="23"/>
        <v>42692</v>
      </c>
      <c r="E41" s="30" t="s">
        <v>146</v>
      </c>
      <c r="F41" s="3">
        <v>9</v>
      </c>
      <c r="G41" s="323">
        <v>2950</v>
      </c>
      <c r="H41" s="232">
        <f t="shared" si="35"/>
        <v>1.33</v>
      </c>
      <c r="I41" s="232">
        <f t="shared" si="7"/>
        <v>1.34</v>
      </c>
      <c r="J41" s="56">
        <f t="shared" si="8"/>
        <v>3953.0000000000005</v>
      </c>
      <c r="K41" s="74">
        <f t="shared" si="31"/>
        <v>3923.5</v>
      </c>
      <c r="L41" s="77">
        <f t="shared" si="33"/>
        <v>29.500000000000455</v>
      </c>
      <c r="M41" s="75">
        <f t="shared" si="36"/>
        <v>0.6408637748830099</v>
      </c>
      <c r="N41" s="76">
        <f t="shared" si="34"/>
        <v>30.140863774883464</v>
      </c>
      <c r="O41" s="16">
        <f t="shared" si="25"/>
        <v>0</v>
      </c>
      <c r="P41" s="16">
        <f t="shared" si="26"/>
        <v>0</v>
      </c>
      <c r="Q41" s="16">
        <f t="shared" si="27"/>
        <v>0</v>
      </c>
      <c r="R41" s="16">
        <f t="shared" si="28"/>
        <v>44</v>
      </c>
      <c r="S41" s="16">
        <f t="shared" si="28"/>
        <v>90</v>
      </c>
      <c r="T41" s="16">
        <f t="shared" si="28"/>
        <v>91</v>
      </c>
      <c r="U41" s="16">
        <f t="shared" si="28"/>
        <v>0</v>
      </c>
      <c r="V41" s="106">
        <f t="shared" si="16"/>
        <v>0</v>
      </c>
      <c r="W41" s="141">
        <f t="shared" si="30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0.12446575342465947</v>
      </c>
      <c r="AA41" s="63">
        <f>($L41+SUM($W41:Z41))*(S$11*S41)</f>
        <v>0.25566319759805234</v>
      </c>
      <c r="AB41" s="63">
        <f>($L41+SUM($W41:AA41))*(T$11*T41)</f>
        <v>0.26073482386029806</v>
      </c>
      <c r="AC41" s="63">
        <f>($L41+SUM($W41:AB41))*(U$11*U41)</f>
        <v>0</v>
      </c>
      <c r="AD41" s="63">
        <f>($L41+SUM($W41:AC41))*(V$11*V41)</f>
        <v>0</v>
      </c>
      <c r="AE41" s="110">
        <f t="shared" si="37"/>
        <v>0.6408637748830099</v>
      </c>
    </row>
    <row r="42" spans="1:31" ht="12.75">
      <c r="A42" s="3">
        <v>11</v>
      </c>
      <c r="B42" s="15">
        <f t="shared" si="15"/>
        <v>42675</v>
      </c>
      <c r="C42" s="229">
        <f t="shared" si="23"/>
        <v>42709</v>
      </c>
      <c r="D42" s="229">
        <f t="shared" si="23"/>
        <v>42724</v>
      </c>
      <c r="E42" s="30" t="s">
        <v>146</v>
      </c>
      <c r="F42" s="3">
        <v>9</v>
      </c>
      <c r="G42" s="323">
        <v>2545</v>
      </c>
      <c r="H42" s="232">
        <f t="shared" si="35"/>
        <v>1.33</v>
      </c>
      <c r="I42" s="232">
        <f t="shared" si="7"/>
        <v>1.34</v>
      </c>
      <c r="J42" s="56">
        <f t="shared" si="8"/>
        <v>3410.3</v>
      </c>
      <c r="K42" s="74">
        <f t="shared" si="31"/>
        <v>3384.8500000000004</v>
      </c>
      <c r="L42" s="77">
        <f t="shared" si="33"/>
        <v>25.449999999999818</v>
      </c>
      <c r="M42" s="75">
        <f t="shared" si="36"/>
        <v>0.4734263528684266</v>
      </c>
      <c r="N42" s="76">
        <f t="shared" si="34"/>
        <v>25.923426352868244</v>
      </c>
      <c r="O42" s="16">
        <f t="shared" si="25"/>
        <v>0</v>
      </c>
      <c r="P42" s="16">
        <f t="shared" si="26"/>
        <v>0</v>
      </c>
      <c r="Q42" s="16">
        <f t="shared" si="27"/>
        <v>0</v>
      </c>
      <c r="R42" s="16">
        <f t="shared" si="28"/>
        <v>12</v>
      </c>
      <c r="S42" s="16">
        <f t="shared" si="28"/>
        <v>90</v>
      </c>
      <c r="T42" s="16">
        <f t="shared" si="28"/>
        <v>91</v>
      </c>
      <c r="U42" s="16">
        <f t="shared" si="28"/>
        <v>0</v>
      </c>
      <c r="V42" s="106">
        <f t="shared" si="16"/>
        <v>0</v>
      </c>
      <c r="W42" s="141">
        <f t="shared" si="30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0.029284931506849108</v>
      </c>
      <c r="AA42" s="63">
        <f>($L42+SUM($W42:Z42))*(S$11*S42)</f>
        <v>0.2198897192719069</v>
      </c>
      <c r="AB42" s="63">
        <f>($L42+SUM($W42:AA42))*(T$11*T42)</f>
        <v>0.22425170208967057</v>
      </c>
      <c r="AC42" s="63">
        <f>($L42+SUM($W42:AB42))*(U$11*U42)</f>
        <v>0</v>
      </c>
      <c r="AD42" s="63">
        <f>($L42+SUM($W42:AC42))*(V$11*V42)</f>
        <v>0</v>
      </c>
      <c r="AE42" s="110">
        <f t="shared" si="37"/>
        <v>0.4734263528684266</v>
      </c>
    </row>
    <row r="43" spans="1:31" ht="12.75">
      <c r="A43" s="3">
        <v>12</v>
      </c>
      <c r="B43" s="15">
        <f t="shared" si="15"/>
        <v>42705</v>
      </c>
      <c r="C43" s="229">
        <f t="shared" si="23"/>
        <v>42740</v>
      </c>
      <c r="D43" s="229">
        <f t="shared" si="23"/>
        <v>42755</v>
      </c>
      <c r="E43" s="30" t="s">
        <v>146</v>
      </c>
      <c r="F43" s="3">
        <v>9</v>
      </c>
      <c r="G43" s="324">
        <v>2984</v>
      </c>
      <c r="H43" s="233">
        <f t="shared" si="35"/>
        <v>1.33</v>
      </c>
      <c r="I43" s="233">
        <f t="shared" si="7"/>
        <v>1.34</v>
      </c>
      <c r="J43" s="85">
        <f t="shared" si="8"/>
        <v>3998.5600000000004</v>
      </c>
      <c r="K43" s="86">
        <f t="shared" si="31"/>
        <v>3968.7200000000003</v>
      </c>
      <c r="L43" s="87">
        <f t="shared" si="33"/>
        <v>29.840000000000146</v>
      </c>
      <c r="M43" s="88">
        <f t="shared" si="36"/>
        <v>0.4653146736273245</v>
      </c>
      <c r="N43" s="89">
        <f t="shared" si="34"/>
        <v>30.30531467362747</v>
      </c>
      <c r="O43" s="329">
        <f t="shared" si="25"/>
        <v>0</v>
      </c>
      <c r="P43" s="81">
        <f t="shared" si="26"/>
        <v>0</v>
      </c>
      <c r="Q43" s="81">
        <f t="shared" si="27"/>
        <v>0</v>
      </c>
      <c r="R43" s="81">
        <f t="shared" si="28"/>
        <v>0</v>
      </c>
      <c r="S43" s="81">
        <f t="shared" si="28"/>
        <v>71</v>
      </c>
      <c r="T43" s="81">
        <f t="shared" si="28"/>
        <v>91</v>
      </c>
      <c r="U43" s="81">
        <f t="shared" si="28"/>
        <v>0</v>
      </c>
      <c r="V43" s="107">
        <f t="shared" si="16"/>
        <v>0</v>
      </c>
      <c r="W43" s="142">
        <f t="shared" si="30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0.2031572602739736</v>
      </c>
      <c r="AB43" s="90">
        <f>($L43+SUM($W43:AA43))*(T$11*T43)</f>
        <v>0.26215741335335085</v>
      </c>
      <c r="AC43" s="90">
        <f>($L43+SUM($W43:AB43))*(U$11*U43)</f>
        <v>0</v>
      </c>
      <c r="AD43" s="90">
        <f>($L43+SUM($W43:AC43))*(V$11*V43)</f>
        <v>0</v>
      </c>
      <c r="AE43" s="111">
        <f t="shared" si="37"/>
        <v>0.4653146736273245</v>
      </c>
    </row>
    <row r="44" spans="1:31" ht="12.75">
      <c r="A44" s="16">
        <v>1</v>
      </c>
      <c r="B44" s="153">
        <f aca="true" t="shared" si="38" ref="B44:B55">DATE($N$1,A44,1)</f>
        <v>42370</v>
      </c>
      <c r="C44" s="228">
        <f aca="true" t="shared" si="39" ref="C44:D55">+C32</f>
        <v>42403</v>
      </c>
      <c r="D44" s="228">
        <f t="shared" si="39"/>
        <v>42418</v>
      </c>
      <c r="E44" s="154" t="s">
        <v>306</v>
      </c>
      <c r="F44" s="155">
        <v>9</v>
      </c>
      <c r="G44" s="323">
        <v>146</v>
      </c>
      <c r="H44" s="232">
        <f aca="true" t="shared" si="40" ref="H44:H49">$K$3</f>
        <v>1.44</v>
      </c>
      <c r="I44" s="232">
        <f t="shared" si="7"/>
        <v>1.34</v>
      </c>
      <c r="J44" s="55">
        <f aca="true" t="shared" si="41" ref="J44:J55">+$G44*I44</f>
        <v>195.64000000000001</v>
      </c>
      <c r="K44" s="74">
        <f aca="true" t="shared" si="42" ref="K44:K55">+$G44*H44</f>
        <v>210.23999999999998</v>
      </c>
      <c r="L44" s="77">
        <f aca="true" t="shared" si="43" ref="L44:L55">+J44-K44</f>
        <v>-14.599999999999966</v>
      </c>
      <c r="M44" s="75">
        <f aca="true" t="shared" si="44" ref="M44:M55">+AE44</f>
        <v>-0.7064116500969815</v>
      </c>
      <c r="N44" s="76">
        <f t="shared" si="34"/>
        <v>-15.306411650096948</v>
      </c>
      <c r="O44" s="16">
        <f aca="true" t="shared" si="45" ref="O44:O55">IF($D44&lt;O$8,O$12,IF($D44&lt;P$8,P$8-$D44,0))</f>
        <v>43</v>
      </c>
      <c r="P44" s="16">
        <f aca="true" t="shared" si="46" ref="P44:P55">IF($D44&lt;P$8,P$12,IF($D44&lt;Q$8,Q$8-$D44,0))</f>
        <v>91</v>
      </c>
      <c r="Q44" s="16">
        <f aca="true" t="shared" si="47" ref="Q44:Q55">IF($D44&lt;Q$8,Q$12,IF($D44&lt;R$8,R$8-$D44,0))</f>
        <v>92</v>
      </c>
      <c r="R44" s="16">
        <f aca="true" t="shared" si="48" ref="R44:R55">IF($D44&lt;R$8,R$12,IF($D44&lt;S$8,S$8-$D44,0))</f>
        <v>92</v>
      </c>
      <c r="S44" s="16">
        <f aca="true" t="shared" si="49" ref="S44:S55">IF($D44&lt;S$8,S$12,IF($D44&lt;T$8,T$8-$D44,0))</f>
        <v>90</v>
      </c>
      <c r="T44" s="16">
        <f aca="true" t="shared" si="50" ref="T44:T55">IF($D44&lt;T$8,T$12,IF($D44&lt;U$8,U$8-$D44,0))</f>
        <v>91</v>
      </c>
      <c r="U44" s="16">
        <f aca="true" t="shared" si="51" ref="U44:U55">IF($D44&lt;U$8,U$12,IF($D44&lt;V$8,V$8-$D44,0))</f>
        <v>0</v>
      </c>
      <c r="V44" s="106">
        <f aca="true" t="shared" si="52" ref="V44:V55">IF(W$8&lt;V$8,0,IF($D44&lt;V$8,V$12,IF($D44&lt;W$8,W$8-$D44,0)))</f>
        <v>0</v>
      </c>
      <c r="W44" s="141">
        <f aca="true" t="shared" si="53" ref="W44:W55">$L44*O$11*O44</f>
        <v>-0.055899999999999866</v>
      </c>
      <c r="X44" s="63">
        <f>($L44+SUM($W44:W44))*(P$11*P44)</f>
        <v>-0.1263044123561641</v>
      </c>
      <c r="Y44" s="63">
        <f>($L44+SUM($W44:X44))*(Q$11*Q44)</f>
        <v>-0.13040739235010068</v>
      </c>
      <c r="Z44" s="63">
        <f>($L44+SUM($W44:Y44))*(R$11*R44)</f>
        <v>-0.13155783564699744</v>
      </c>
      <c r="AA44" s="63">
        <f>($L44+SUM($W44:Z44))*(S$11*S44)</f>
        <v>-0.12983324484140457</v>
      </c>
      <c r="AB44" s="63">
        <f>($L44+SUM($W44:AA44))*(T$11*T44)</f>
        <v>-0.1324087649023148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4" ref="AE44:AE55">SUM(W44:AD44)</f>
        <v>-0.7064116500969815</v>
      </c>
    </row>
    <row r="45" spans="1:31" ht="12.75">
      <c r="A45" s="3">
        <v>2</v>
      </c>
      <c r="B45" s="15">
        <f t="shared" si="38"/>
        <v>42401</v>
      </c>
      <c r="C45" s="229">
        <f t="shared" si="39"/>
        <v>42432</v>
      </c>
      <c r="D45" s="229">
        <f t="shared" si="39"/>
        <v>42447</v>
      </c>
      <c r="E45" s="70" t="s">
        <v>306</v>
      </c>
      <c r="F45" s="3">
        <v>9</v>
      </c>
      <c r="G45" s="323">
        <v>150</v>
      </c>
      <c r="H45" s="232">
        <f t="shared" si="40"/>
        <v>1.44</v>
      </c>
      <c r="I45" s="232">
        <f t="shared" si="7"/>
        <v>1.34</v>
      </c>
      <c r="J45" s="55">
        <f t="shared" si="41"/>
        <v>201</v>
      </c>
      <c r="K45" s="74">
        <f t="shared" si="42"/>
        <v>216</v>
      </c>
      <c r="L45" s="77">
        <f t="shared" si="43"/>
        <v>-15</v>
      </c>
      <c r="M45" s="75">
        <f t="shared" si="44"/>
        <v>-0.6853133333077033</v>
      </c>
      <c r="N45" s="76">
        <f t="shared" si="34"/>
        <v>-15.685313333307704</v>
      </c>
      <c r="O45" s="16">
        <f t="shared" si="45"/>
        <v>14</v>
      </c>
      <c r="P45" s="16">
        <f t="shared" si="46"/>
        <v>91</v>
      </c>
      <c r="Q45" s="16">
        <f t="shared" si="47"/>
        <v>92</v>
      </c>
      <c r="R45" s="16">
        <f t="shared" si="48"/>
        <v>92</v>
      </c>
      <c r="S45" s="16">
        <f t="shared" si="49"/>
        <v>90</v>
      </c>
      <c r="T45" s="16">
        <f t="shared" si="50"/>
        <v>91</v>
      </c>
      <c r="U45" s="16">
        <f t="shared" si="51"/>
        <v>0</v>
      </c>
      <c r="V45" s="106">
        <f t="shared" si="52"/>
        <v>0</v>
      </c>
      <c r="W45" s="141">
        <f t="shared" si="53"/>
        <v>-0.018698630136986298</v>
      </c>
      <c r="X45" s="63">
        <f>($L45+SUM($W45:W45))*(P$11*P45)</f>
        <v>-0.12943100763745546</v>
      </c>
      <c r="Y45" s="63">
        <f>($L45+SUM($W45:X45))*(Q$11*Q45)</f>
        <v>-0.1336355546126951</v>
      </c>
      <c r="Z45" s="63">
        <f>($L45+SUM($W45:Y45))*(R$11*R45)</f>
        <v>-0.13481447649174408</v>
      </c>
      <c r="AA45" s="63">
        <f>($L45+SUM($W45:Z45))*(S$11*S45)</f>
        <v>-0.13304719440265336</v>
      </c>
      <c r="AB45" s="63">
        <f>($L45+SUM($W45:AA45))*(T$11*T45)</f>
        <v>-0.13568647002616901</v>
      </c>
      <c r="AC45" s="63">
        <f>($L45+SUM($W45:AB45))*(U$11*U45)</f>
        <v>0</v>
      </c>
      <c r="AD45" s="63">
        <f>($L45+SUM($W45:AC45))*(V$11*V45)</f>
        <v>0</v>
      </c>
      <c r="AE45" s="110">
        <f t="shared" si="54"/>
        <v>-0.6853133333077033</v>
      </c>
    </row>
    <row r="46" spans="1:31" ht="12.75">
      <c r="A46" s="3">
        <v>3</v>
      </c>
      <c r="B46" s="15">
        <f t="shared" si="38"/>
        <v>42430</v>
      </c>
      <c r="C46" s="229">
        <f t="shared" si="39"/>
        <v>42465</v>
      </c>
      <c r="D46" s="229">
        <f t="shared" si="39"/>
        <v>42480</v>
      </c>
      <c r="E46" s="70" t="s">
        <v>306</v>
      </c>
      <c r="F46" s="3">
        <v>9</v>
      </c>
      <c r="G46" s="323">
        <v>114</v>
      </c>
      <c r="H46" s="232">
        <f t="shared" si="40"/>
        <v>1.44</v>
      </c>
      <c r="I46" s="232">
        <f t="shared" si="7"/>
        <v>1.34</v>
      </c>
      <c r="J46" s="55">
        <f t="shared" si="41"/>
        <v>152.76000000000002</v>
      </c>
      <c r="K46" s="74">
        <f t="shared" si="42"/>
        <v>164.16</v>
      </c>
      <c r="L46" s="77">
        <f t="shared" si="43"/>
        <v>-11.399999999999977</v>
      </c>
      <c r="M46" s="75">
        <f t="shared" si="44"/>
        <v>-0.48475627664797705</v>
      </c>
      <c r="N46" s="76">
        <f t="shared" si="34"/>
        <v>-11.884756276647954</v>
      </c>
      <c r="O46" s="16">
        <f t="shared" si="45"/>
        <v>0</v>
      </c>
      <c r="P46" s="16">
        <f t="shared" si="46"/>
        <v>72</v>
      </c>
      <c r="Q46" s="16">
        <f t="shared" si="47"/>
        <v>92</v>
      </c>
      <c r="R46" s="16">
        <f t="shared" si="48"/>
        <v>92</v>
      </c>
      <c r="S46" s="16">
        <f t="shared" si="49"/>
        <v>90</v>
      </c>
      <c r="T46" s="16">
        <f t="shared" si="50"/>
        <v>91</v>
      </c>
      <c r="U46" s="16">
        <f t="shared" si="51"/>
        <v>0</v>
      </c>
      <c r="V46" s="106">
        <f t="shared" si="52"/>
        <v>0</v>
      </c>
      <c r="W46" s="141">
        <f t="shared" si="53"/>
        <v>0</v>
      </c>
      <c r="X46" s="63">
        <f>($L46+SUM($W46:W46))*(P$11*P46)</f>
        <v>-0.07773238356164368</v>
      </c>
      <c r="Y46" s="63">
        <f>($L46+SUM($W46:X46))*(Q$11*Q46)</f>
        <v>-0.10125561171251624</v>
      </c>
      <c r="Z46" s="63">
        <f>($L46+SUM($W46:Y46))*(R$11*R46)</f>
        <v>-0.102148880396665</v>
      </c>
      <c r="AA46" s="63">
        <f>($L46+SUM($W46:Z46))*(S$11*S46)</f>
        <v>-0.10080981139277542</v>
      </c>
      <c r="AB46" s="63">
        <f>($L46+SUM($W46:AA46))*(T$11*T46)</f>
        <v>-0.10280958958437669</v>
      </c>
      <c r="AC46" s="63">
        <f>($L46+SUM($W46:AB46))*(U$11*U46)</f>
        <v>0</v>
      </c>
      <c r="AD46" s="63">
        <f>($L46+SUM($W46:AC46))*(V$11*V46)</f>
        <v>0</v>
      </c>
      <c r="AE46" s="110">
        <f t="shared" si="54"/>
        <v>-0.48475627664797705</v>
      </c>
    </row>
    <row r="47" spans="1:31" ht="12.75">
      <c r="A47" s="16">
        <v>4</v>
      </c>
      <c r="B47" s="15">
        <f t="shared" si="38"/>
        <v>42461</v>
      </c>
      <c r="C47" s="229">
        <f t="shared" si="39"/>
        <v>42494</v>
      </c>
      <c r="D47" s="229">
        <f t="shared" si="39"/>
        <v>42509</v>
      </c>
      <c r="E47" s="70" t="s">
        <v>306</v>
      </c>
      <c r="F47" s="3">
        <v>9</v>
      </c>
      <c r="G47" s="323">
        <v>97</v>
      </c>
      <c r="H47" s="232">
        <f t="shared" si="40"/>
        <v>1.44</v>
      </c>
      <c r="I47" s="232">
        <f t="shared" si="7"/>
        <v>1.34</v>
      </c>
      <c r="J47" s="55">
        <f t="shared" si="41"/>
        <v>129.98000000000002</v>
      </c>
      <c r="K47" s="74">
        <f t="shared" si="42"/>
        <v>139.68</v>
      </c>
      <c r="L47" s="77">
        <f t="shared" si="43"/>
        <v>-9.699999999999989</v>
      </c>
      <c r="M47" s="75">
        <f t="shared" si="44"/>
        <v>-0.3848833415482905</v>
      </c>
      <c r="N47" s="76">
        <f t="shared" si="34"/>
        <v>-10.084883341548279</v>
      </c>
      <c r="O47" s="16">
        <f t="shared" si="45"/>
        <v>0</v>
      </c>
      <c r="P47" s="16">
        <f t="shared" si="46"/>
        <v>43</v>
      </c>
      <c r="Q47" s="16">
        <f t="shared" si="47"/>
        <v>92</v>
      </c>
      <c r="R47" s="16">
        <f t="shared" si="48"/>
        <v>92</v>
      </c>
      <c r="S47" s="16">
        <f t="shared" si="49"/>
        <v>90</v>
      </c>
      <c r="T47" s="16">
        <f t="shared" si="50"/>
        <v>91</v>
      </c>
      <c r="U47" s="16">
        <f t="shared" si="51"/>
        <v>0</v>
      </c>
      <c r="V47" s="106">
        <f t="shared" si="52"/>
        <v>0</v>
      </c>
      <c r="W47" s="141">
        <f t="shared" si="53"/>
        <v>0</v>
      </c>
      <c r="X47" s="63">
        <f>($L47+SUM($W47:W47))*(P$11*P47)</f>
        <v>-0.039500703196346985</v>
      </c>
      <c r="Y47" s="63">
        <f>($L47+SUM($W47:X47))*(Q$11*Q47)</f>
        <v>-0.08592107469669098</v>
      </c>
      <c r="Z47" s="63">
        <f>($L47+SUM($W47:Y47))*(R$11*R47)</f>
        <v>-0.08667906335565904</v>
      </c>
      <c r="AA47" s="63">
        <f>($L47+SUM($W47:Z47))*(S$11*S47)</f>
        <v>-0.08554278808200921</v>
      </c>
      <c r="AB47" s="63">
        <f>($L47+SUM($W47:AA47))*(T$11*T47)</f>
        <v>-0.08723971221758428</v>
      </c>
      <c r="AC47" s="63">
        <f>($L47+SUM($W47:AB47))*(U$11*U47)</f>
        <v>0</v>
      </c>
      <c r="AD47" s="63">
        <f>($L47+SUM($W47:AC47))*(V$11*V47)</f>
        <v>0</v>
      </c>
      <c r="AE47" s="110">
        <f t="shared" si="54"/>
        <v>-0.3848833415482905</v>
      </c>
    </row>
    <row r="48" spans="1:31" ht="12.75">
      <c r="A48" s="3">
        <v>5</v>
      </c>
      <c r="B48" s="15">
        <f t="shared" si="38"/>
        <v>42491</v>
      </c>
      <c r="C48" s="229">
        <f t="shared" si="39"/>
        <v>42524</v>
      </c>
      <c r="D48" s="229">
        <f t="shared" si="39"/>
        <v>42541</v>
      </c>
      <c r="E48" s="70" t="s">
        <v>306</v>
      </c>
      <c r="F48" s="3">
        <v>9</v>
      </c>
      <c r="G48" s="323">
        <v>114</v>
      </c>
      <c r="H48" s="232">
        <f t="shared" si="40"/>
        <v>1.44</v>
      </c>
      <c r="I48" s="232">
        <f t="shared" si="7"/>
        <v>1.34</v>
      </c>
      <c r="J48" s="55">
        <f t="shared" si="41"/>
        <v>152.76000000000002</v>
      </c>
      <c r="K48" s="74">
        <f t="shared" si="42"/>
        <v>164.16</v>
      </c>
      <c r="L48" s="77">
        <f t="shared" si="43"/>
        <v>-11.399999999999977</v>
      </c>
      <c r="M48" s="75">
        <f t="shared" si="44"/>
        <v>-0.41656426392161006</v>
      </c>
      <c r="N48" s="76">
        <f t="shared" si="34"/>
        <v>-11.816564263921588</v>
      </c>
      <c r="O48" s="16">
        <f t="shared" si="45"/>
        <v>0</v>
      </c>
      <c r="P48" s="16">
        <f t="shared" si="46"/>
        <v>11</v>
      </c>
      <c r="Q48" s="16">
        <f t="shared" si="47"/>
        <v>92</v>
      </c>
      <c r="R48" s="16">
        <f t="shared" si="48"/>
        <v>92</v>
      </c>
      <c r="S48" s="16">
        <f t="shared" si="49"/>
        <v>90</v>
      </c>
      <c r="T48" s="16">
        <f t="shared" si="50"/>
        <v>91</v>
      </c>
      <c r="U48" s="16">
        <f t="shared" si="51"/>
        <v>0</v>
      </c>
      <c r="V48" s="106">
        <f t="shared" si="52"/>
        <v>0</v>
      </c>
      <c r="W48" s="141">
        <f t="shared" si="53"/>
        <v>0</v>
      </c>
      <c r="X48" s="63">
        <f>($L48+SUM($W48:W48))*(P$11*P48)</f>
        <v>-0.011875780821917785</v>
      </c>
      <c r="Y48" s="63">
        <f>($L48+SUM($W48:X48))*(Q$11*Q48)</f>
        <v>-0.10067463017601783</v>
      </c>
      <c r="Z48" s="63">
        <f>($L48+SUM($W48:Y48))*(R$11*R48)</f>
        <v>-0.10156277348880352</v>
      </c>
      <c r="AA48" s="63">
        <f>($L48+SUM($W48:Z48))*(S$11*S48)</f>
        <v>-0.1002313877565292</v>
      </c>
      <c r="AB48" s="63">
        <f>($L48+SUM($W48:AA48))*(T$11*T48)</f>
        <v>-0.10221969167834175</v>
      </c>
      <c r="AC48" s="63">
        <f>($L48+SUM($W48:AB48))*(U$11*U48)</f>
        <v>0</v>
      </c>
      <c r="AD48" s="63">
        <f>($L48+SUM($W48:AC48))*(V$11*V48)</f>
        <v>0</v>
      </c>
      <c r="AE48" s="110">
        <f t="shared" si="54"/>
        <v>-0.41656426392161006</v>
      </c>
    </row>
    <row r="49" spans="1:31" ht="12.75">
      <c r="A49" s="3">
        <v>6</v>
      </c>
      <c r="B49" s="15">
        <f t="shared" si="38"/>
        <v>42522</v>
      </c>
      <c r="C49" s="229">
        <f t="shared" si="39"/>
        <v>42557</v>
      </c>
      <c r="D49" s="229">
        <f t="shared" si="39"/>
        <v>42572</v>
      </c>
      <c r="E49" s="70" t="s">
        <v>306</v>
      </c>
      <c r="F49" s="3">
        <v>9</v>
      </c>
      <c r="G49" s="323">
        <v>129</v>
      </c>
      <c r="H49" s="232">
        <f t="shared" si="40"/>
        <v>1.44</v>
      </c>
      <c r="I49" s="232">
        <f t="shared" si="7"/>
        <v>1.34</v>
      </c>
      <c r="J49" s="55">
        <f t="shared" si="41"/>
        <v>172.86</v>
      </c>
      <c r="K49" s="74">
        <f t="shared" si="42"/>
        <v>185.76</v>
      </c>
      <c r="L49" s="77">
        <f t="shared" si="43"/>
        <v>-12.899999999999977</v>
      </c>
      <c r="M49" s="75">
        <f t="shared" si="44"/>
        <v>-0.4320673829903011</v>
      </c>
      <c r="N49" s="76">
        <f t="shared" si="34"/>
        <v>-13.332067382990278</v>
      </c>
      <c r="O49" s="16">
        <f t="shared" si="45"/>
        <v>0</v>
      </c>
      <c r="P49" s="16">
        <f t="shared" si="46"/>
        <v>0</v>
      </c>
      <c r="Q49" s="16">
        <f t="shared" si="47"/>
        <v>72</v>
      </c>
      <c r="R49" s="16">
        <f t="shared" si="48"/>
        <v>92</v>
      </c>
      <c r="S49" s="16">
        <f t="shared" si="49"/>
        <v>90</v>
      </c>
      <c r="T49" s="16">
        <f t="shared" si="50"/>
        <v>91</v>
      </c>
      <c r="U49" s="16">
        <f t="shared" si="51"/>
        <v>0</v>
      </c>
      <c r="V49" s="106">
        <f t="shared" si="52"/>
        <v>0</v>
      </c>
      <c r="W49" s="141">
        <f t="shared" si="53"/>
        <v>0</v>
      </c>
      <c r="X49" s="63">
        <f>($L49+SUM($W49:W49))*(P$11*P49)</f>
        <v>0</v>
      </c>
      <c r="Y49" s="63">
        <f>($L49+SUM($W49:X49))*(Q$11*Q49)</f>
        <v>-0.08906301369862998</v>
      </c>
      <c r="Z49" s="63">
        <f>($L49+SUM($W49:Y49))*(R$11*R49)</f>
        <v>-0.11458844631262882</v>
      </c>
      <c r="AA49" s="63">
        <f>($L49+SUM($W49:Z49))*(S$11*S49)</f>
        <v>-0.11308630712064492</v>
      </c>
      <c r="AB49" s="63">
        <f>($L49+SUM($W49:AA49))*(T$11*T49)</f>
        <v>-0.11532961585839738</v>
      </c>
      <c r="AC49" s="63">
        <f>($L49+SUM($W49:AB49))*(U$11*U49)</f>
        <v>0</v>
      </c>
      <c r="AD49" s="63">
        <f>($L49+SUM($W49:AC49))*(V$11*V49)</f>
        <v>0</v>
      </c>
      <c r="AE49" s="110">
        <f t="shared" si="54"/>
        <v>-0.4320673829903011</v>
      </c>
    </row>
    <row r="50" spans="1:31" ht="12.75">
      <c r="A50" s="16">
        <v>7</v>
      </c>
      <c r="B50" s="15">
        <f t="shared" si="38"/>
        <v>42552</v>
      </c>
      <c r="C50" s="229">
        <f t="shared" si="39"/>
        <v>42585</v>
      </c>
      <c r="D50" s="229">
        <f t="shared" si="39"/>
        <v>42600</v>
      </c>
      <c r="E50" s="70" t="s">
        <v>306</v>
      </c>
      <c r="F50" s="3">
        <v>9</v>
      </c>
      <c r="G50" s="323">
        <v>142</v>
      </c>
      <c r="H50" s="232">
        <f t="shared" si="35"/>
        <v>1.33</v>
      </c>
      <c r="I50" s="232">
        <f t="shared" si="7"/>
        <v>1.34</v>
      </c>
      <c r="J50" s="55">
        <f t="shared" si="41"/>
        <v>190.28</v>
      </c>
      <c r="K50" s="74">
        <f t="shared" si="42"/>
        <v>188.86</v>
      </c>
      <c r="L50" s="77">
        <f t="shared" si="43"/>
        <v>1.4199999999999875</v>
      </c>
      <c r="M50" s="75">
        <f t="shared" si="44"/>
        <v>0.04364762294368515</v>
      </c>
      <c r="N50" s="76">
        <f t="shared" si="34"/>
        <v>1.4636476229436726</v>
      </c>
      <c r="O50" s="16">
        <f t="shared" si="45"/>
        <v>0</v>
      </c>
      <c r="P50" s="16">
        <f t="shared" si="46"/>
        <v>0</v>
      </c>
      <c r="Q50" s="16">
        <f t="shared" si="47"/>
        <v>44</v>
      </c>
      <c r="R50" s="16">
        <f t="shared" si="48"/>
        <v>92</v>
      </c>
      <c r="S50" s="16">
        <f t="shared" si="49"/>
        <v>90</v>
      </c>
      <c r="T50" s="16">
        <f t="shared" si="50"/>
        <v>91</v>
      </c>
      <c r="U50" s="16">
        <f t="shared" si="51"/>
        <v>0</v>
      </c>
      <c r="V50" s="106">
        <f t="shared" si="52"/>
        <v>0</v>
      </c>
      <c r="W50" s="141">
        <f t="shared" si="53"/>
        <v>0</v>
      </c>
      <c r="X50" s="63">
        <f>($L50+SUM($W50:W50))*(P$11*P50)</f>
        <v>0</v>
      </c>
      <c r="Y50" s="63">
        <f>($L50+SUM($W50:X50))*(Q$11*Q50)</f>
        <v>0.005991232876712277</v>
      </c>
      <c r="Z50" s="63">
        <f>($L50+SUM($W50:Y50))*(R$11*R50)</f>
        <v>0.01257997745167938</v>
      </c>
      <c r="AA50" s="63">
        <f>($L50+SUM($W50:Z50))*(S$11*S50)</f>
        <v>0.012415066609683273</v>
      </c>
      <c r="AB50" s="63">
        <f>($L50+SUM($W50:AA50))*(T$11*T50)</f>
        <v>0.012661346005610216</v>
      </c>
      <c r="AC50" s="63">
        <f>($L50+SUM($W50:AB50))*(U$11*U50)</f>
        <v>0</v>
      </c>
      <c r="AD50" s="63">
        <f>($L50+SUM($W50:AC50))*(V$11*V50)</f>
        <v>0</v>
      </c>
      <c r="AE50" s="110">
        <f t="shared" si="54"/>
        <v>0.04364762294368515</v>
      </c>
    </row>
    <row r="51" spans="1:31" ht="12.75">
      <c r="A51" s="3">
        <v>8</v>
      </c>
      <c r="B51" s="15">
        <f t="shared" si="38"/>
        <v>42583</v>
      </c>
      <c r="C51" s="229">
        <f t="shared" si="39"/>
        <v>42619</v>
      </c>
      <c r="D51" s="229">
        <f t="shared" si="39"/>
        <v>42634</v>
      </c>
      <c r="E51" s="70" t="s">
        <v>306</v>
      </c>
      <c r="F51" s="3">
        <v>9</v>
      </c>
      <c r="G51" s="323">
        <v>145</v>
      </c>
      <c r="H51" s="232">
        <f t="shared" si="35"/>
        <v>1.33</v>
      </c>
      <c r="I51" s="232">
        <f t="shared" si="7"/>
        <v>1.34</v>
      </c>
      <c r="J51" s="55">
        <f t="shared" si="41"/>
        <v>194.3</v>
      </c>
      <c r="K51" s="74">
        <f t="shared" si="42"/>
        <v>192.85000000000002</v>
      </c>
      <c r="L51" s="77">
        <f t="shared" si="43"/>
        <v>1.4499999999999886</v>
      </c>
      <c r="M51" s="75">
        <f t="shared" si="44"/>
        <v>0.03971752138880241</v>
      </c>
      <c r="N51" s="76">
        <f t="shared" si="34"/>
        <v>1.489717521388791</v>
      </c>
      <c r="O51" s="16">
        <f t="shared" si="45"/>
        <v>0</v>
      </c>
      <c r="P51" s="16">
        <f t="shared" si="46"/>
        <v>0</v>
      </c>
      <c r="Q51" s="16">
        <f t="shared" si="47"/>
        <v>10</v>
      </c>
      <c r="R51" s="16">
        <f t="shared" si="48"/>
        <v>92</v>
      </c>
      <c r="S51" s="16">
        <f t="shared" si="49"/>
        <v>90</v>
      </c>
      <c r="T51" s="16">
        <f t="shared" si="50"/>
        <v>91</v>
      </c>
      <c r="U51" s="16">
        <f t="shared" si="51"/>
        <v>0</v>
      </c>
      <c r="V51" s="106">
        <f t="shared" si="52"/>
        <v>0</v>
      </c>
      <c r="W51" s="141">
        <f t="shared" si="53"/>
        <v>0</v>
      </c>
      <c r="X51" s="63">
        <f>($L51+SUM($W51:W51))*(P$11*P51)</f>
        <v>0</v>
      </c>
      <c r="Y51" s="63">
        <f>($L51+SUM($W51:X51))*(Q$11*Q51)</f>
        <v>0.0013904109589040988</v>
      </c>
      <c r="Z51" s="63">
        <f>($L51+SUM($W51:Y51))*(R$11*R51)</f>
        <v>0.012804046913116809</v>
      </c>
      <c r="AA51" s="63">
        <f>($L51+SUM($W51:Z51))*(S$11*S51)</f>
        <v>0.012636198746018715</v>
      </c>
      <c r="AB51" s="63">
        <f>($L51+SUM($W51:AA51))*(T$11*T51)</f>
        <v>0.012886864770762795</v>
      </c>
      <c r="AC51" s="63">
        <f>($L51+SUM($W51:AB51))*(U$11*U51)</f>
        <v>0</v>
      </c>
      <c r="AD51" s="63">
        <f>($L51+SUM($W51:AC51))*(V$11*V51)</f>
        <v>0</v>
      </c>
      <c r="AE51" s="110">
        <f t="shared" si="54"/>
        <v>0.03971752138880241</v>
      </c>
    </row>
    <row r="52" spans="1:31" ht="12.75">
      <c r="A52" s="3">
        <v>9</v>
      </c>
      <c r="B52" s="15">
        <f t="shared" si="38"/>
        <v>42614</v>
      </c>
      <c r="C52" s="229">
        <f t="shared" si="39"/>
        <v>42648</v>
      </c>
      <c r="D52" s="229">
        <f t="shared" si="39"/>
        <v>42663</v>
      </c>
      <c r="E52" s="70" t="s">
        <v>306</v>
      </c>
      <c r="F52" s="3">
        <v>9</v>
      </c>
      <c r="G52" s="323">
        <v>130</v>
      </c>
      <c r="H52" s="232">
        <f t="shared" si="35"/>
        <v>1.33</v>
      </c>
      <c r="I52" s="232">
        <f t="shared" si="7"/>
        <v>1.34</v>
      </c>
      <c r="J52" s="55">
        <f t="shared" si="41"/>
        <v>174.20000000000002</v>
      </c>
      <c r="K52" s="74">
        <f t="shared" si="42"/>
        <v>172.9</v>
      </c>
      <c r="L52" s="77">
        <f t="shared" si="43"/>
        <v>1.3000000000000114</v>
      </c>
      <c r="M52" s="75">
        <f t="shared" si="44"/>
        <v>0.031919538941828016</v>
      </c>
      <c r="N52" s="76">
        <f t="shared" si="34"/>
        <v>1.3319195389418395</v>
      </c>
      <c r="O52" s="16">
        <f t="shared" si="45"/>
        <v>0</v>
      </c>
      <c r="P52" s="16">
        <f t="shared" si="46"/>
        <v>0</v>
      </c>
      <c r="Q52" s="16">
        <f t="shared" si="47"/>
        <v>0</v>
      </c>
      <c r="R52" s="16">
        <f t="shared" si="48"/>
        <v>73</v>
      </c>
      <c r="S52" s="16">
        <f t="shared" si="49"/>
        <v>90</v>
      </c>
      <c r="T52" s="16">
        <f t="shared" si="50"/>
        <v>91</v>
      </c>
      <c r="U52" s="16">
        <f t="shared" si="51"/>
        <v>0</v>
      </c>
      <c r="V52" s="106">
        <f t="shared" si="52"/>
        <v>0</v>
      </c>
      <c r="W52" s="141">
        <f t="shared" si="53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0.00910000000000008</v>
      </c>
      <c r="AA52" s="63">
        <f>($L52+SUM($W52:Z52))*(S$11*S52)</f>
        <v>0.011297712328767223</v>
      </c>
      <c r="AB52" s="63">
        <f>($L52+SUM($W52:AA52))*(T$11*T52)</f>
        <v>0.011521826613060712</v>
      </c>
      <c r="AC52" s="63">
        <f>($L52+SUM($W52:AB52))*(U$11*U52)</f>
        <v>0</v>
      </c>
      <c r="AD52" s="63">
        <f>($L52+SUM($W52:AC52))*(V$11*V52)</f>
        <v>0</v>
      </c>
      <c r="AE52" s="110">
        <f t="shared" si="54"/>
        <v>0.031919538941828016</v>
      </c>
    </row>
    <row r="53" spans="1:31" ht="12.75">
      <c r="A53" s="16">
        <v>10</v>
      </c>
      <c r="B53" s="15">
        <f t="shared" si="38"/>
        <v>42644</v>
      </c>
      <c r="C53" s="229">
        <f t="shared" si="39"/>
        <v>42677</v>
      </c>
      <c r="D53" s="229">
        <f t="shared" si="39"/>
        <v>42692</v>
      </c>
      <c r="E53" s="70" t="s">
        <v>306</v>
      </c>
      <c r="F53" s="3">
        <v>9</v>
      </c>
      <c r="G53" s="323">
        <v>106</v>
      </c>
      <c r="H53" s="232">
        <f t="shared" si="35"/>
        <v>1.33</v>
      </c>
      <c r="I53" s="232">
        <f t="shared" si="7"/>
        <v>1.34</v>
      </c>
      <c r="J53" s="55">
        <f t="shared" si="41"/>
        <v>142.04000000000002</v>
      </c>
      <c r="K53" s="74">
        <f t="shared" si="42"/>
        <v>140.98000000000002</v>
      </c>
      <c r="L53" s="77">
        <f t="shared" si="43"/>
        <v>1.0600000000000023</v>
      </c>
      <c r="M53" s="75">
        <f t="shared" si="44"/>
        <v>0.023027647504270558</v>
      </c>
      <c r="N53" s="76">
        <f t="shared" si="34"/>
        <v>1.0830276475042728</v>
      </c>
      <c r="O53" s="16">
        <f t="shared" si="45"/>
        <v>0</v>
      </c>
      <c r="P53" s="16">
        <f t="shared" si="46"/>
        <v>0</v>
      </c>
      <c r="Q53" s="16">
        <f t="shared" si="47"/>
        <v>0</v>
      </c>
      <c r="R53" s="16">
        <f t="shared" si="48"/>
        <v>44</v>
      </c>
      <c r="S53" s="16">
        <f t="shared" si="49"/>
        <v>90</v>
      </c>
      <c r="T53" s="16">
        <f t="shared" si="50"/>
        <v>91</v>
      </c>
      <c r="U53" s="16">
        <f t="shared" si="51"/>
        <v>0</v>
      </c>
      <c r="V53" s="106">
        <f t="shared" si="52"/>
        <v>0</v>
      </c>
      <c r="W53" s="141">
        <f t="shared" si="53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0.004472328767123298</v>
      </c>
      <c r="AA53" s="63">
        <f>($L53+SUM($W53:Z53))*(S$11*S53)</f>
        <v>0.009186542015387524</v>
      </c>
      <c r="AB53" s="63">
        <f>($L53+SUM($W53:AA53))*(T$11*T53)</f>
        <v>0.009368776721759736</v>
      </c>
      <c r="AC53" s="63">
        <f>($L53+SUM($W53:AB53))*(U$11*U53)</f>
        <v>0</v>
      </c>
      <c r="AD53" s="63">
        <f>($L53+SUM($W53:AC53))*(V$11*V53)</f>
        <v>0</v>
      </c>
      <c r="AE53" s="110">
        <f t="shared" si="54"/>
        <v>0.023027647504270558</v>
      </c>
    </row>
    <row r="54" spans="1:31" ht="12.75">
      <c r="A54" s="3">
        <v>11</v>
      </c>
      <c r="B54" s="15">
        <f t="shared" si="38"/>
        <v>42675</v>
      </c>
      <c r="C54" s="229">
        <f t="shared" si="39"/>
        <v>42709</v>
      </c>
      <c r="D54" s="229">
        <f t="shared" si="39"/>
        <v>42724</v>
      </c>
      <c r="E54" s="70" t="s">
        <v>306</v>
      </c>
      <c r="F54" s="3">
        <v>9</v>
      </c>
      <c r="G54" s="323">
        <v>86</v>
      </c>
      <c r="H54" s="232">
        <f t="shared" si="35"/>
        <v>1.33</v>
      </c>
      <c r="I54" s="232">
        <f t="shared" si="7"/>
        <v>1.34</v>
      </c>
      <c r="J54" s="55">
        <f t="shared" si="41"/>
        <v>115.24000000000001</v>
      </c>
      <c r="K54" s="74">
        <f t="shared" si="42"/>
        <v>114.38000000000001</v>
      </c>
      <c r="L54" s="77">
        <f t="shared" si="43"/>
        <v>0.8599999999999994</v>
      </c>
      <c r="M54" s="75">
        <f t="shared" si="44"/>
        <v>0.015997904261958722</v>
      </c>
      <c r="N54" s="76">
        <f t="shared" si="34"/>
        <v>0.8759979042619581</v>
      </c>
      <c r="O54" s="16">
        <f t="shared" si="45"/>
        <v>0</v>
      </c>
      <c r="P54" s="16">
        <f t="shared" si="46"/>
        <v>0</v>
      </c>
      <c r="Q54" s="16">
        <f t="shared" si="47"/>
        <v>0</v>
      </c>
      <c r="R54" s="16">
        <f t="shared" si="48"/>
        <v>12</v>
      </c>
      <c r="S54" s="16">
        <f t="shared" si="49"/>
        <v>90</v>
      </c>
      <c r="T54" s="16">
        <f t="shared" si="50"/>
        <v>91</v>
      </c>
      <c r="U54" s="16">
        <f t="shared" si="51"/>
        <v>0</v>
      </c>
      <c r="V54" s="106">
        <f t="shared" si="52"/>
        <v>0</v>
      </c>
      <c r="W54" s="141">
        <f t="shared" si="53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0.0009895890410958898</v>
      </c>
      <c r="AA54" s="63">
        <f>($L54+SUM($W54:Z54))*(S$11*S54)</f>
        <v>0.007430458097203974</v>
      </c>
      <c r="AB54" s="63">
        <f>($L54+SUM($W54:AA54))*(T$11*T54)</f>
        <v>0.007577857123658859</v>
      </c>
      <c r="AC54" s="63">
        <f>($L54+SUM($W54:AB54))*(U$11*U54)</f>
        <v>0</v>
      </c>
      <c r="AD54" s="63">
        <f>($L54+SUM($W54:AC54))*(V$11*V54)</f>
        <v>0</v>
      </c>
      <c r="AE54" s="110">
        <f t="shared" si="54"/>
        <v>0.015997904261958722</v>
      </c>
    </row>
    <row r="55" spans="1:31" ht="12.75">
      <c r="A55" s="3">
        <v>12</v>
      </c>
      <c r="B55" s="15">
        <f t="shared" si="38"/>
        <v>42705</v>
      </c>
      <c r="C55" s="229">
        <f t="shared" si="39"/>
        <v>42740</v>
      </c>
      <c r="D55" s="229">
        <f t="shared" si="39"/>
        <v>42755</v>
      </c>
      <c r="E55" s="70" t="s">
        <v>306</v>
      </c>
      <c r="F55" s="3">
        <v>9</v>
      </c>
      <c r="G55" s="324">
        <v>158</v>
      </c>
      <c r="H55" s="233">
        <f t="shared" si="35"/>
        <v>1.33</v>
      </c>
      <c r="I55" s="233">
        <f t="shared" si="7"/>
        <v>1.34</v>
      </c>
      <c r="J55" s="85">
        <f t="shared" si="41"/>
        <v>211.72</v>
      </c>
      <c r="K55" s="86">
        <f t="shared" si="42"/>
        <v>210.14000000000001</v>
      </c>
      <c r="L55" s="87">
        <f t="shared" si="43"/>
        <v>1.579999999999984</v>
      </c>
      <c r="M55" s="328">
        <f t="shared" si="44"/>
        <v>0.024637975346218553</v>
      </c>
      <c r="N55" s="89">
        <f t="shared" si="34"/>
        <v>1.6046379753462026</v>
      </c>
      <c r="O55" s="16">
        <f t="shared" si="45"/>
        <v>0</v>
      </c>
      <c r="P55" s="16">
        <f t="shared" si="46"/>
        <v>0</v>
      </c>
      <c r="Q55" s="16">
        <f t="shared" si="47"/>
        <v>0</v>
      </c>
      <c r="R55" s="16">
        <f t="shared" si="48"/>
        <v>0</v>
      </c>
      <c r="S55" s="16">
        <f t="shared" si="49"/>
        <v>71</v>
      </c>
      <c r="T55" s="16">
        <f t="shared" si="50"/>
        <v>91</v>
      </c>
      <c r="U55" s="16">
        <f t="shared" si="51"/>
        <v>0</v>
      </c>
      <c r="V55" s="106">
        <f t="shared" si="52"/>
        <v>0</v>
      </c>
      <c r="W55" s="141">
        <f t="shared" si="53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0.010756986301369755</v>
      </c>
      <c r="AB55" s="63">
        <f>($L55+SUM($W55:AA55))*(T$11*T55)</f>
        <v>0.0138809890448488</v>
      </c>
      <c r="AC55" s="63">
        <f>($L55+SUM($W55:AB55))*(U$11*U55)</f>
        <v>0</v>
      </c>
      <c r="AD55" s="63">
        <f>($L55+SUM($W55:AC55))*(V$11*V55)</f>
        <v>0</v>
      </c>
      <c r="AE55" s="110">
        <f t="shared" si="54"/>
        <v>0.024637975346218553</v>
      </c>
    </row>
    <row r="56" spans="1:31" s="156" customFormat="1" ht="12.75">
      <c r="A56" s="16">
        <v>1</v>
      </c>
      <c r="B56" s="153">
        <f t="shared" si="15"/>
        <v>42370</v>
      </c>
      <c r="C56" s="228">
        <f aca="true" t="shared" si="55" ref="C56:D67">+C32</f>
        <v>42403</v>
      </c>
      <c r="D56" s="228">
        <f t="shared" si="55"/>
        <v>42418</v>
      </c>
      <c r="E56" s="154" t="s">
        <v>136</v>
      </c>
      <c r="F56" s="155">
        <v>9</v>
      </c>
      <c r="G56" s="321">
        <v>722</v>
      </c>
      <c r="H56" s="232">
        <f aca="true" t="shared" si="56" ref="H56:H61">$K$3</f>
        <v>1.44</v>
      </c>
      <c r="I56" s="232">
        <f t="shared" si="7"/>
        <v>1.34</v>
      </c>
      <c r="J56" s="56">
        <f t="shared" si="8"/>
        <v>967.48</v>
      </c>
      <c r="K56" s="57">
        <f t="shared" si="31"/>
        <v>1039.68</v>
      </c>
      <c r="L56" s="58">
        <f t="shared" si="33"/>
        <v>-72.20000000000005</v>
      </c>
      <c r="M56" s="55">
        <f t="shared" si="36"/>
        <v>-3.493350762808371</v>
      </c>
      <c r="N56" s="29">
        <f t="shared" si="34"/>
        <v>-75.69335076280842</v>
      </c>
      <c r="O56" s="155">
        <f t="shared" si="25"/>
        <v>43</v>
      </c>
      <c r="P56" s="155">
        <f t="shared" si="26"/>
        <v>91</v>
      </c>
      <c r="Q56" s="155">
        <f t="shared" si="27"/>
        <v>92</v>
      </c>
      <c r="R56" s="155">
        <f t="shared" si="28"/>
        <v>92</v>
      </c>
      <c r="S56" s="155">
        <f t="shared" si="28"/>
        <v>90</v>
      </c>
      <c r="T56" s="155">
        <f t="shared" si="28"/>
        <v>91</v>
      </c>
      <c r="U56" s="155">
        <f t="shared" si="28"/>
        <v>0</v>
      </c>
      <c r="V56" s="157">
        <f>IF(W$8&lt;V$8,0,IF($D56&lt;V$8,V$12,IF($D56&lt;W$8,W$8-$D56,0)))</f>
        <v>0</v>
      </c>
      <c r="W56" s="158">
        <f>$L56*O$11*O56</f>
        <v>-0.27643698630137004</v>
      </c>
      <c r="X56" s="159">
        <f>($L56+SUM($W56:W56))*(P$11*P56)</f>
        <v>-0.6246012720626765</v>
      </c>
      <c r="Y56" s="159">
        <f>($L56+SUM($W56:X56))*(Q$11*Q56)</f>
        <v>-0.6448913512107738</v>
      </c>
      <c r="Z56" s="159">
        <f>($L56+SUM($W56:Y56))*(R$11*R56)</f>
        <v>-0.6505805297063867</v>
      </c>
      <c r="AA56" s="159">
        <f>($L56+SUM($W56:Z56))*(S$11*S56)</f>
        <v>-0.642052073804756</v>
      </c>
      <c r="AB56" s="159">
        <f>($L56+SUM($W56:AA56))*(T$11*T56)</f>
        <v>-0.6547885497224081</v>
      </c>
      <c r="AC56" s="159">
        <f>($L56+SUM($W56:AB56))*(U$11*U56)</f>
        <v>0</v>
      </c>
      <c r="AD56" s="159">
        <f>($L56+SUM($W56:AC56))*(V$11*V56)</f>
        <v>0</v>
      </c>
      <c r="AE56" s="109">
        <f aca="true" t="shared" si="57" ref="AE56:AE61">SUM(W56:AD56)</f>
        <v>-3.493350762808371</v>
      </c>
    </row>
    <row r="57" spans="1:31" ht="12.75">
      <c r="A57" s="3">
        <v>2</v>
      </c>
      <c r="B57" s="15">
        <f t="shared" si="15"/>
        <v>42401</v>
      </c>
      <c r="C57" s="229">
        <f t="shared" si="55"/>
        <v>42432</v>
      </c>
      <c r="D57" s="229">
        <f t="shared" si="55"/>
        <v>42447</v>
      </c>
      <c r="E57" s="70" t="s">
        <v>136</v>
      </c>
      <c r="F57" s="3">
        <v>9</v>
      </c>
      <c r="G57" s="321">
        <v>634</v>
      </c>
      <c r="H57" s="232">
        <f t="shared" si="56"/>
        <v>1.44</v>
      </c>
      <c r="I57" s="232">
        <f t="shared" si="7"/>
        <v>1.34</v>
      </c>
      <c r="J57" s="56">
        <f t="shared" si="8"/>
        <v>849.5600000000001</v>
      </c>
      <c r="K57" s="57">
        <f t="shared" si="31"/>
        <v>912.9599999999999</v>
      </c>
      <c r="L57" s="58">
        <f t="shared" si="33"/>
        <v>-63.399999999999864</v>
      </c>
      <c r="M57" s="55">
        <f t="shared" si="36"/>
        <v>-2.8965910221138866</v>
      </c>
      <c r="N57" s="29">
        <f t="shared" si="34"/>
        <v>-66.29659102211374</v>
      </c>
      <c r="O57" s="16">
        <f t="shared" si="25"/>
        <v>14</v>
      </c>
      <c r="P57" s="16">
        <f t="shared" si="26"/>
        <v>91</v>
      </c>
      <c r="Q57" s="16">
        <f t="shared" si="27"/>
        <v>92</v>
      </c>
      <c r="R57" s="16">
        <f t="shared" si="28"/>
        <v>92</v>
      </c>
      <c r="S57" s="16">
        <f t="shared" si="28"/>
        <v>90</v>
      </c>
      <c r="T57" s="16">
        <f t="shared" si="28"/>
        <v>91</v>
      </c>
      <c r="U57" s="16">
        <f t="shared" si="28"/>
        <v>0</v>
      </c>
      <c r="V57" s="106">
        <f t="shared" si="16"/>
        <v>0</v>
      </c>
      <c r="W57" s="141">
        <f aca="true" t="shared" si="58" ref="W57:W67">$L57*O$11*O57</f>
        <v>-0.0790328767123286</v>
      </c>
      <c r="X57" s="63">
        <f>($L57+SUM($W57:W57))*(P$11*P57)</f>
        <v>-0.5470617256143104</v>
      </c>
      <c r="Y57" s="63">
        <f>($L57+SUM($W57:X57))*(Q$11*Q57)</f>
        <v>-0.5648329441629901</v>
      </c>
      <c r="Z57" s="63">
        <f>($L57+SUM($W57:Y57))*(R$11*R57)</f>
        <v>-0.5698158539717705</v>
      </c>
      <c r="AA57" s="63">
        <f>($L57+SUM($W57:Z57))*(S$11*S57)</f>
        <v>-0.5623461416752137</v>
      </c>
      <c r="AB57" s="63">
        <f>($L57+SUM($W57:AA57))*(T$11*T57)</f>
        <v>-0.5735014799772731</v>
      </c>
      <c r="AC57" s="63">
        <f>($L57+SUM($W57:AB57))*(U$11*U57)</f>
        <v>0</v>
      </c>
      <c r="AD57" s="63">
        <f>($L57+SUM($W57:AC57))*(V$11*V57)</f>
        <v>0</v>
      </c>
      <c r="AE57" s="110">
        <f t="shared" si="57"/>
        <v>-2.8965910221138866</v>
      </c>
    </row>
    <row r="58" spans="1:31" ht="12.75">
      <c r="A58" s="3">
        <v>3</v>
      </c>
      <c r="B58" s="15">
        <f t="shared" si="15"/>
        <v>42430</v>
      </c>
      <c r="C58" s="229">
        <f t="shared" si="55"/>
        <v>42465</v>
      </c>
      <c r="D58" s="229">
        <f t="shared" si="55"/>
        <v>42480</v>
      </c>
      <c r="E58" s="70" t="s">
        <v>136</v>
      </c>
      <c r="F58" s="3">
        <v>9</v>
      </c>
      <c r="G58" s="321">
        <v>561</v>
      </c>
      <c r="H58" s="232">
        <f t="shared" si="56"/>
        <v>1.44</v>
      </c>
      <c r="I58" s="232">
        <f t="shared" si="7"/>
        <v>1.34</v>
      </c>
      <c r="J58" s="56">
        <f t="shared" si="8"/>
        <v>751.74</v>
      </c>
      <c r="K58" s="57">
        <f t="shared" si="31"/>
        <v>807.8399999999999</v>
      </c>
      <c r="L58" s="58">
        <f>+J58-K58</f>
        <v>-56.09999999999991</v>
      </c>
      <c r="M58" s="55">
        <f t="shared" si="36"/>
        <v>-2.3855111508729405</v>
      </c>
      <c r="N58" s="29">
        <f>SUM(L58:M58)</f>
        <v>-58.48551115087285</v>
      </c>
      <c r="O58" s="16">
        <f aca="true" t="shared" si="59" ref="O58:U58">IF($D58&lt;O$8,O$12,IF($D58&lt;P$8,P$8-$D58,0))</f>
        <v>0</v>
      </c>
      <c r="P58" s="16">
        <f t="shared" si="59"/>
        <v>72</v>
      </c>
      <c r="Q58" s="16">
        <f t="shared" si="59"/>
        <v>92</v>
      </c>
      <c r="R58" s="16">
        <f t="shared" si="59"/>
        <v>92</v>
      </c>
      <c r="S58" s="16">
        <f t="shared" si="59"/>
        <v>90</v>
      </c>
      <c r="T58" s="16">
        <f t="shared" si="59"/>
        <v>91</v>
      </c>
      <c r="U58" s="16">
        <f t="shared" si="59"/>
        <v>0</v>
      </c>
      <c r="V58" s="106">
        <f>IF(W$8&lt;V$8,0,IF($D58&lt;V$8,V$12,IF($D58&lt;W$8,W$8-$D58,0)))</f>
        <v>0</v>
      </c>
      <c r="W58" s="141">
        <f>$L58*O$11*O58</f>
        <v>0</v>
      </c>
      <c r="X58" s="63">
        <f>($L58+SUM($W58:W58))*(P$11*P58)</f>
        <v>-0.3825251506849309</v>
      </c>
      <c r="Y58" s="63">
        <f>($L58+SUM($W58:X58))*(Q$11*Q58)</f>
        <v>-0.4982841944800143</v>
      </c>
      <c r="Z58" s="63">
        <f>($L58+SUM($W58:Y58))*(R$11*R58)</f>
        <v>-0.5026800166888516</v>
      </c>
      <c r="AA58" s="63">
        <f>($L58+SUM($W58:Z58))*(S$11*S58)</f>
        <v>-0.496090387643395</v>
      </c>
      <c r="AB58" s="63">
        <f>($L58+SUM($W58:AA58))*(T$11*T58)</f>
        <v>-0.5059314013757487</v>
      </c>
      <c r="AC58" s="63">
        <f>($L58+SUM($W58:AB58))*(U$11*U58)</f>
        <v>0</v>
      </c>
      <c r="AD58" s="63">
        <f>($L58+SUM($W58:AC58))*(V$11*V58)</f>
        <v>0</v>
      </c>
      <c r="AE58" s="110">
        <f t="shared" si="57"/>
        <v>-2.3855111508729405</v>
      </c>
    </row>
    <row r="59" spans="1:31" ht="12.75">
      <c r="A59" s="16">
        <v>4</v>
      </c>
      <c r="B59" s="15">
        <f t="shared" si="15"/>
        <v>42461</v>
      </c>
      <c r="C59" s="229">
        <f t="shared" si="55"/>
        <v>42494</v>
      </c>
      <c r="D59" s="229">
        <f t="shared" si="55"/>
        <v>42509</v>
      </c>
      <c r="E59" s="70" t="s">
        <v>136</v>
      </c>
      <c r="F59" s="3">
        <v>9</v>
      </c>
      <c r="G59" s="321">
        <v>479</v>
      </c>
      <c r="H59" s="232">
        <f t="shared" si="56"/>
        <v>1.44</v>
      </c>
      <c r="I59" s="232">
        <f t="shared" si="7"/>
        <v>1.34</v>
      </c>
      <c r="J59" s="56">
        <f t="shared" si="8"/>
        <v>641.86</v>
      </c>
      <c r="K59" s="57">
        <f t="shared" si="31"/>
        <v>689.76</v>
      </c>
      <c r="L59" s="58">
        <f aca="true" t="shared" si="60" ref="L59:L69">+J59-K59</f>
        <v>-47.89999999999998</v>
      </c>
      <c r="M59" s="55">
        <f t="shared" si="36"/>
        <v>-1.9006094907384667</v>
      </c>
      <c r="N59" s="29">
        <f aca="true" t="shared" si="61" ref="N59:N69">SUM(L59:M59)</f>
        <v>-49.800609490738445</v>
      </c>
      <c r="O59" s="16">
        <f t="shared" si="25"/>
        <v>0</v>
      </c>
      <c r="P59" s="16">
        <f t="shared" si="26"/>
        <v>43</v>
      </c>
      <c r="Q59" s="16">
        <f t="shared" si="27"/>
        <v>92</v>
      </c>
      <c r="R59" s="16">
        <f t="shared" si="28"/>
        <v>92</v>
      </c>
      <c r="S59" s="16">
        <f t="shared" si="28"/>
        <v>90</v>
      </c>
      <c r="T59" s="16">
        <f t="shared" si="28"/>
        <v>91</v>
      </c>
      <c r="U59" s="16">
        <f t="shared" si="28"/>
        <v>0</v>
      </c>
      <c r="V59" s="106">
        <f t="shared" si="16"/>
        <v>0</v>
      </c>
      <c r="W59" s="141">
        <f t="shared" si="58"/>
        <v>0</v>
      </c>
      <c r="X59" s="63">
        <f>($L59+SUM($W59:W59))*(P$11*P59)</f>
        <v>-0.19506017351598165</v>
      </c>
      <c r="Y59" s="63">
        <f>($L59+SUM($W59:X59))*(Q$11*Q59)</f>
        <v>-0.42429066783211344</v>
      </c>
      <c r="Z59" s="63">
        <f>($L59+SUM($W59:Y59))*(R$11*R59)</f>
        <v>-0.4280337252305228</v>
      </c>
      <c r="AA59" s="63">
        <f>($L59+SUM($W59:Z59))*(S$11*S59)</f>
        <v>-0.4224226339307468</v>
      </c>
      <c r="AB59" s="63">
        <f>($L59+SUM($W59:AA59))*(T$11*T59)</f>
        <v>-0.43080229022910205</v>
      </c>
      <c r="AC59" s="63">
        <f>($L59+SUM($W59:AB59))*(U$11*U59)</f>
        <v>0</v>
      </c>
      <c r="AD59" s="63">
        <f>($L59+SUM($W59:AC59))*(V$11*V59)</f>
        <v>0</v>
      </c>
      <c r="AE59" s="110">
        <f t="shared" si="57"/>
        <v>-1.9006094907384667</v>
      </c>
    </row>
    <row r="60" spans="1:31" ht="12.75">
      <c r="A60" s="3">
        <v>5</v>
      </c>
      <c r="B60" s="15">
        <f t="shared" si="15"/>
        <v>42491</v>
      </c>
      <c r="C60" s="229">
        <f t="shared" si="55"/>
        <v>42524</v>
      </c>
      <c r="D60" s="229">
        <f t="shared" si="55"/>
        <v>42541</v>
      </c>
      <c r="E60" s="30" t="s">
        <v>136</v>
      </c>
      <c r="F60" s="3">
        <v>9</v>
      </c>
      <c r="G60" s="321">
        <v>555</v>
      </c>
      <c r="H60" s="232">
        <f t="shared" si="56"/>
        <v>1.44</v>
      </c>
      <c r="I60" s="232">
        <f t="shared" si="7"/>
        <v>1.34</v>
      </c>
      <c r="J60" s="56">
        <f t="shared" si="8"/>
        <v>743.7</v>
      </c>
      <c r="K60" s="57">
        <f t="shared" si="31"/>
        <v>799.1999999999999</v>
      </c>
      <c r="L60" s="58">
        <f t="shared" si="60"/>
        <v>-55.499999999999886</v>
      </c>
      <c r="M60" s="55">
        <f t="shared" si="36"/>
        <v>-2.028010232249944</v>
      </c>
      <c r="N60" s="29">
        <f t="shared" si="61"/>
        <v>-57.52801023224983</v>
      </c>
      <c r="O60" s="16">
        <f t="shared" si="25"/>
        <v>0</v>
      </c>
      <c r="P60" s="16">
        <f t="shared" si="26"/>
        <v>11</v>
      </c>
      <c r="Q60" s="16">
        <f t="shared" si="27"/>
        <v>92</v>
      </c>
      <c r="R60" s="16">
        <f aca="true" t="shared" si="62" ref="R60:U74">IF($D60&lt;R$8,R$12,IF($D60&lt;S$8,S$8-$D60,0))</f>
        <v>92</v>
      </c>
      <c r="S60" s="16">
        <f t="shared" si="62"/>
        <v>90</v>
      </c>
      <c r="T60" s="16">
        <f t="shared" si="62"/>
        <v>91</v>
      </c>
      <c r="U60" s="16">
        <f t="shared" si="62"/>
        <v>0</v>
      </c>
      <c r="V60" s="106">
        <f t="shared" si="16"/>
        <v>0</v>
      </c>
      <c r="W60" s="141">
        <f t="shared" si="58"/>
        <v>0</v>
      </c>
      <c r="X60" s="63">
        <f>($L60+SUM($W60:W60))*(P$11*P60)</f>
        <v>-0.0578163013698629</v>
      </c>
      <c r="Y60" s="63">
        <f>($L60+SUM($W60:X60))*(Q$11*Q60)</f>
        <v>-0.4901264890148236</v>
      </c>
      <c r="Z60" s="63">
        <f>($L60+SUM($W60:Y60))*(R$11*R60)</f>
        <v>-0.49445034461654347</v>
      </c>
      <c r="AA60" s="63">
        <f>($L60+SUM($W60:Z60))*(S$11*S60)</f>
        <v>-0.4879685982883658</v>
      </c>
      <c r="AB60" s="63">
        <f>($L60+SUM($W60:AA60))*(T$11*T60)</f>
        <v>-0.49764849896034796</v>
      </c>
      <c r="AC60" s="63">
        <f>($L60+SUM($W60:AB60))*(U$11*U60)</f>
        <v>0</v>
      </c>
      <c r="AD60" s="63">
        <f>($L60+SUM($W60:AC60))*(V$11*V60)</f>
        <v>0</v>
      </c>
      <c r="AE60" s="110">
        <f t="shared" si="57"/>
        <v>-2.028010232249944</v>
      </c>
    </row>
    <row r="61" spans="1:31" ht="12.75">
      <c r="A61" s="3">
        <v>6</v>
      </c>
      <c r="B61" s="15">
        <f t="shared" si="15"/>
        <v>42522</v>
      </c>
      <c r="C61" s="229">
        <f t="shared" si="55"/>
        <v>42557</v>
      </c>
      <c r="D61" s="229">
        <f t="shared" si="55"/>
        <v>42572</v>
      </c>
      <c r="E61" s="30" t="s">
        <v>136</v>
      </c>
      <c r="F61" s="3">
        <v>9</v>
      </c>
      <c r="G61" s="321">
        <v>822</v>
      </c>
      <c r="H61" s="232">
        <f t="shared" si="56"/>
        <v>1.44</v>
      </c>
      <c r="I61" s="232">
        <f t="shared" si="7"/>
        <v>1.34</v>
      </c>
      <c r="J61" s="56">
        <f t="shared" si="8"/>
        <v>1101.48</v>
      </c>
      <c r="K61" s="57">
        <f t="shared" si="31"/>
        <v>1183.68</v>
      </c>
      <c r="L61" s="77">
        <f t="shared" si="60"/>
        <v>-82.20000000000005</v>
      </c>
      <c r="M61" s="78">
        <f t="shared" si="36"/>
        <v>-2.7531735567289015</v>
      </c>
      <c r="N61" s="76">
        <f t="shared" si="61"/>
        <v>-84.95317355672894</v>
      </c>
      <c r="O61" s="16">
        <f t="shared" si="25"/>
        <v>0</v>
      </c>
      <c r="P61" s="16">
        <f t="shared" si="26"/>
        <v>0</v>
      </c>
      <c r="Q61" s="16">
        <f t="shared" si="27"/>
        <v>72</v>
      </c>
      <c r="R61" s="16">
        <f t="shared" si="62"/>
        <v>92</v>
      </c>
      <c r="S61" s="16">
        <f t="shared" si="62"/>
        <v>90</v>
      </c>
      <c r="T61" s="16">
        <f t="shared" si="62"/>
        <v>91</v>
      </c>
      <c r="U61" s="16">
        <f t="shared" si="62"/>
        <v>0</v>
      </c>
      <c r="V61" s="106">
        <f t="shared" si="16"/>
        <v>0</v>
      </c>
      <c r="W61" s="141">
        <f t="shared" si="58"/>
        <v>0</v>
      </c>
      <c r="X61" s="63">
        <f>($L61+SUM($W61:W61))*(P$11*P61)</f>
        <v>0</v>
      </c>
      <c r="Y61" s="63">
        <f>($L61+SUM($W61:X61))*(Q$11*Q61)</f>
        <v>-0.5675178082191784</v>
      </c>
      <c r="Z61" s="63">
        <f>($L61+SUM($W61:Y61))*(R$11*R61)</f>
        <v>-0.7301682392944272</v>
      </c>
      <c r="AA61" s="63">
        <f>($L61+SUM($W61:Z61))*(S$11*S61)</f>
        <v>-0.7205964686292274</v>
      </c>
      <c r="AB61" s="63">
        <f>($L61+SUM($W61:AA61))*(T$11*T61)</f>
        <v>-0.7348910405860687</v>
      </c>
      <c r="AC61" s="63">
        <f>($L61+SUM($W61:AB61))*(U$11*U61)</f>
        <v>0</v>
      </c>
      <c r="AD61" s="63">
        <f>($L61+SUM($W61:AC61))*(V$11*V61)</f>
        <v>0</v>
      </c>
      <c r="AE61" s="110">
        <f t="shared" si="57"/>
        <v>-2.7531735567289015</v>
      </c>
    </row>
    <row r="62" spans="1:31" ht="12.75">
      <c r="A62" s="16">
        <v>7</v>
      </c>
      <c r="B62" s="15">
        <f t="shared" si="15"/>
        <v>42552</v>
      </c>
      <c r="C62" s="229">
        <f t="shared" si="55"/>
        <v>42585</v>
      </c>
      <c r="D62" s="229">
        <f t="shared" si="55"/>
        <v>42600</v>
      </c>
      <c r="E62" s="30" t="s">
        <v>136</v>
      </c>
      <c r="F62" s="3">
        <v>9</v>
      </c>
      <c r="G62" s="321">
        <v>868</v>
      </c>
      <c r="H62" s="232">
        <f aca="true" t="shared" si="63" ref="H62:H67">$K$8</f>
        <v>1.33</v>
      </c>
      <c r="I62" s="232">
        <f t="shared" si="7"/>
        <v>1.34</v>
      </c>
      <c r="J62" s="56">
        <f t="shared" si="8"/>
        <v>1163.1200000000001</v>
      </c>
      <c r="K62" s="74">
        <f t="shared" si="31"/>
        <v>1154.44</v>
      </c>
      <c r="L62" s="77">
        <f t="shared" si="60"/>
        <v>8.680000000000064</v>
      </c>
      <c r="M62" s="75">
        <f t="shared" si="36"/>
        <v>0.26680377968393887</v>
      </c>
      <c r="N62" s="76">
        <f t="shared" si="61"/>
        <v>8.946803779684002</v>
      </c>
      <c r="O62" s="16">
        <f t="shared" si="25"/>
        <v>0</v>
      </c>
      <c r="P62" s="16">
        <f t="shared" si="26"/>
        <v>0</v>
      </c>
      <c r="Q62" s="16">
        <f t="shared" si="27"/>
        <v>44</v>
      </c>
      <c r="R62" s="16">
        <f t="shared" si="62"/>
        <v>92</v>
      </c>
      <c r="S62" s="16">
        <f t="shared" si="62"/>
        <v>90</v>
      </c>
      <c r="T62" s="16">
        <f t="shared" si="62"/>
        <v>91</v>
      </c>
      <c r="U62" s="16">
        <f t="shared" si="62"/>
        <v>0</v>
      </c>
      <c r="V62" s="106">
        <f t="shared" si="16"/>
        <v>0</v>
      </c>
      <c r="W62" s="141">
        <f t="shared" si="58"/>
        <v>0</v>
      </c>
      <c r="X62" s="63">
        <f>($L62+SUM($W62:W62))*(P$11*P62)</f>
        <v>0</v>
      </c>
      <c r="Y62" s="63">
        <f>($L62+SUM($W62:X62))*(Q$11*Q62)</f>
        <v>0.03662246575342493</v>
      </c>
      <c r="Z62" s="63">
        <f>($L62+SUM($W62:Y62))*(R$11*R62)</f>
        <v>0.07689732695815407</v>
      </c>
      <c r="AA62" s="63">
        <f>($L62+SUM($W62:Z62))*(S$11*S62)</f>
        <v>0.0758892804028539</v>
      </c>
      <c r="AB62" s="63">
        <f>($L62+SUM($W62:AA62))*(T$11*T62)</f>
        <v>0.07739470656950595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4" ref="AE62:AE67">SUM(W62:AD62)</f>
        <v>0.26680377968393887</v>
      </c>
    </row>
    <row r="63" spans="1:31" ht="12.75">
      <c r="A63" s="3">
        <v>8</v>
      </c>
      <c r="B63" s="15">
        <f t="shared" si="15"/>
        <v>42583</v>
      </c>
      <c r="C63" s="229">
        <f t="shared" si="55"/>
        <v>42619</v>
      </c>
      <c r="D63" s="229">
        <f t="shared" si="55"/>
        <v>42634</v>
      </c>
      <c r="E63" s="30" t="s">
        <v>136</v>
      </c>
      <c r="F63" s="3">
        <v>9</v>
      </c>
      <c r="G63" s="321">
        <v>873</v>
      </c>
      <c r="H63" s="232">
        <f t="shared" si="63"/>
        <v>1.33</v>
      </c>
      <c r="I63" s="232">
        <f t="shared" si="7"/>
        <v>1.34</v>
      </c>
      <c r="J63" s="56">
        <f t="shared" si="8"/>
        <v>1169.8200000000002</v>
      </c>
      <c r="K63" s="74">
        <f t="shared" si="31"/>
        <v>1161.0900000000001</v>
      </c>
      <c r="L63" s="77">
        <f t="shared" si="60"/>
        <v>8.730000000000018</v>
      </c>
      <c r="M63" s="75">
        <f t="shared" si="36"/>
        <v>0.23912687015465417</v>
      </c>
      <c r="N63" s="76">
        <f t="shared" si="61"/>
        <v>8.969126870154673</v>
      </c>
      <c r="O63" s="16">
        <f t="shared" si="25"/>
        <v>0</v>
      </c>
      <c r="P63" s="16">
        <f t="shared" si="26"/>
        <v>0</v>
      </c>
      <c r="Q63" s="16">
        <f t="shared" si="27"/>
        <v>10</v>
      </c>
      <c r="R63" s="16">
        <f t="shared" si="62"/>
        <v>92</v>
      </c>
      <c r="S63" s="16">
        <f t="shared" si="62"/>
        <v>90</v>
      </c>
      <c r="T63" s="16">
        <f t="shared" si="62"/>
        <v>91</v>
      </c>
      <c r="U63" s="16">
        <f t="shared" si="62"/>
        <v>0</v>
      </c>
      <c r="V63" s="106">
        <f t="shared" si="16"/>
        <v>0</v>
      </c>
      <c r="W63" s="141">
        <f t="shared" si="58"/>
        <v>0</v>
      </c>
      <c r="X63" s="63">
        <f>($L63+SUM($W63:W63))*(P$11*P63)</f>
        <v>0</v>
      </c>
      <c r="Y63" s="63">
        <f>($L63+SUM($W63:X63))*(Q$11*Q63)</f>
        <v>0.008371232876712348</v>
      </c>
      <c r="Z63" s="63">
        <f>($L63+SUM($W63:Y63))*(R$11*R63)</f>
        <v>0.07708919279414542</v>
      </c>
      <c r="AA63" s="63">
        <f>($L63+SUM($W63:Z63))*(S$11*S63)</f>
        <v>0.07607863107085826</v>
      </c>
      <c r="AB63" s="63">
        <f>($L63+SUM($W63:AA63))*(T$11*T63)</f>
        <v>0.07758781341293815</v>
      </c>
      <c r="AC63" s="63">
        <f>($L63+SUM($W63:AB63))*(U$11*U63)</f>
        <v>0</v>
      </c>
      <c r="AD63" s="63">
        <f>($L63+SUM($W63:AC63))*(V$11*V63)</f>
        <v>0</v>
      </c>
      <c r="AE63" s="110">
        <f t="shared" si="64"/>
        <v>0.23912687015465417</v>
      </c>
    </row>
    <row r="64" spans="1:31" ht="12.75">
      <c r="A64" s="3">
        <v>9</v>
      </c>
      <c r="B64" s="15">
        <f t="shared" si="15"/>
        <v>42614</v>
      </c>
      <c r="C64" s="229">
        <f t="shared" si="55"/>
        <v>42648</v>
      </c>
      <c r="D64" s="229">
        <f t="shared" si="55"/>
        <v>42663</v>
      </c>
      <c r="E64" s="30" t="s">
        <v>136</v>
      </c>
      <c r="F64" s="3">
        <v>9</v>
      </c>
      <c r="G64" s="321">
        <v>772</v>
      </c>
      <c r="H64" s="232">
        <f t="shared" si="63"/>
        <v>1.33</v>
      </c>
      <c r="I64" s="232">
        <f aca="true" t="shared" si="65" ref="I64:I95">$J$3</f>
        <v>1.34</v>
      </c>
      <c r="J64" s="56">
        <f t="shared" si="8"/>
        <v>1034.48</v>
      </c>
      <c r="K64" s="74">
        <f t="shared" si="31"/>
        <v>1026.76</v>
      </c>
      <c r="L64" s="77">
        <f t="shared" si="60"/>
        <v>7.720000000000027</v>
      </c>
      <c r="M64" s="75">
        <f t="shared" si="36"/>
        <v>0.18955295433147</v>
      </c>
      <c r="N64" s="76">
        <f t="shared" si="61"/>
        <v>7.909552954331497</v>
      </c>
      <c r="O64" s="16">
        <f t="shared" si="25"/>
        <v>0</v>
      </c>
      <c r="P64" s="16">
        <f t="shared" si="26"/>
        <v>0</v>
      </c>
      <c r="Q64" s="16">
        <f t="shared" si="27"/>
        <v>0</v>
      </c>
      <c r="R64" s="16">
        <f t="shared" si="62"/>
        <v>73</v>
      </c>
      <c r="S64" s="16">
        <f t="shared" si="62"/>
        <v>90</v>
      </c>
      <c r="T64" s="16">
        <f t="shared" si="62"/>
        <v>91</v>
      </c>
      <c r="U64" s="16">
        <f t="shared" si="62"/>
        <v>0</v>
      </c>
      <c r="V64" s="106">
        <f t="shared" si="16"/>
        <v>0</v>
      </c>
      <c r="W64" s="141">
        <f t="shared" si="58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0.0540400000000002</v>
      </c>
      <c r="AA64" s="63">
        <f>($L64+SUM($W64:Z64))*(S$11*S64)</f>
        <v>0.06709103013698654</v>
      </c>
      <c r="AB64" s="63">
        <f>($L64+SUM($W64:AA64))*(T$11*T64)</f>
        <v>0.06842192419448326</v>
      </c>
      <c r="AC64" s="63">
        <f>($L64+SUM($W64:AB64))*(U$11*U64)</f>
        <v>0</v>
      </c>
      <c r="AD64" s="63">
        <f>($L64+SUM($W64:AC64))*(V$11*V64)</f>
        <v>0</v>
      </c>
      <c r="AE64" s="110">
        <f t="shared" si="64"/>
        <v>0.18955295433147</v>
      </c>
    </row>
    <row r="65" spans="1:31" ht="12.75">
      <c r="A65" s="16">
        <v>10</v>
      </c>
      <c r="B65" s="15">
        <f t="shared" si="15"/>
        <v>42644</v>
      </c>
      <c r="C65" s="229">
        <f t="shared" si="55"/>
        <v>42677</v>
      </c>
      <c r="D65" s="229">
        <f t="shared" si="55"/>
        <v>42692</v>
      </c>
      <c r="E65" s="30" t="s">
        <v>136</v>
      </c>
      <c r="F65" s="3">
        <v>9</v>
      </c>
      <c r="G65" s="321">
        <v>626</v>
      </c>
      <c r="H65" s="232">
        <f t="shared" si="63"/>
        <v>1.33</v>
      </c>
      <c r="I65" s="232">
        <f t="shared" si="65"/>
        <v>1.34</v>
      </c>
      <c r="J65" s="56">
        <f t="shared" si="8"/>
        <v>838.84</v>
      </c>
      <c r="K65" s="74">
        <f t="shared" si="31"/>
        <v>832.58</v>
      </c>
      <c r="L65" s="77">
        <f t="shared" si="60"/>
        <v>6.259999999999991</v>
      </c>
      <c r="M65" s="75">
        <f t="shared" si="36"/>
        <v>0.1359934654497483</v>
      </c>
      <c r="N65" s="76">
        <f t="shared" si="61"/>
        <v>6.395993465449739</v>
      </c>
      <c r="O65" s="16">
        <f t="shared" si="25"/>
        <v>0</v>
      </c>
      <c r="P65" s="16">
        <f t="shared" si="26"/>
        <v>0</v>
      </c>
      <c r="Q65" s="16">
        <f t="shared" si="27"/>
        <v>0</v>
      </c>
      <c r="R65" s="16">
        <f t="shared" si="62"/>
        <v>44</v>
      </c>
      <c r="S65" s="16">
        <f t="shared" si="62"/>
        <v>90</v>
      </c>
      <c r="T65" s="16">
        <f t="shared" si="62"/>
        <v>91</v>
      </c>
      <c r="U65" s="16">
        <f t="shared" si="62"/>
        <v>0</v>
      </c>
      <c r="V65" s="106">
        <f t="shared" si="16"/>
        <v>0</v>
      </c>
      <c r="W65" s="141">
        <f t="shared" si="58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0.026412054794520516</v>
      </c>
      <c r="AA65" s="63">
        <f>($L65+SUM($W65:Z65))*(S$11*S65)</f>
        <v>0.054252597185212914</v>
      </c>
      <c r="AB65" s="63">
        <f>($L65+SUM($W65:AA65))*(T$11*T65)</f>
        <v>0.05532881347001486</v>
      </c>
      <c r="AC65" s="63">
        <f>($L65+SUM($W65:AB65))*(U$11*U65)</f>
        <v>0</v>
      </c>
      <c r="AD65" s="63">
        <f>($L65+SUM($W65:AC65))*(V$11*V65)</f>
        <v>0</v>
      </c>
      <c r="AE65" s="110">
        <f t="shared" si="64"/>
        <v>0.1359934654497483</v>
      </c>
    </row>
    <row r="66" spans="1:31" ht="12.75">
      <c r="A66" s="3">
        <v>11</v>
      </c>
      <c r="B66" s="15">
        <f t="shared" si="15"/>
        <v>42675</v>
      </c>
      <c r="C66" s="229">
        <f t="shared" si="55"/>
        <v>42709</v>
      </c>
      <c r="D66" s="229">
        <f t="shared" si="55"/>
        <v>42724</v>
      </c>
      <c r="E66" s="30" t="s">
        <v>136</v>
      </c>
      <c r="F66" s="3">
        <v>9</v>
      </c>
      <c r="G66" s="321">
        <v>494</v>
      </c>
      <c r="H66" s="232">
        <f t="shared" si="63"/>
        <v>1.33</v>
      </c>
      <c r="I66" s="232">
        <f t="shared" si="65"/>
        <v>1.34</v>
      </c>
      <c r="J66" s="56">
        <f t="shared" si="8"/>
        <v>661.96</v>
      </c>
      <c r="K66" s="74">
        <f t="shared" si="31"/>
        <v>657.02</v>
      </c>
      <c r="L66" s="77">
        <f t="shared" si="60"/>
        <v>4.940000000000055</v>
      </c>
      <c r="M66" s="75">
        <f t="shared" si="36"/>
        <v>0.09189493843497326</v>
      </c>
      <c r="N66" s="76">
        <f t="shared" si="61"/>
        <v>5.031894938435028</v>
      </c>
      <c r="O66" s="16">
        <f t="shared" si="25"/>
        <v>0</v>
      </c>
      <c r="P66" s="16">
        <f t="shared" si="26"/>
        <v>0</v>
      </c>
      <c r="Q66" s="16">
        <f t="shared" si="27"/>
        <v>0</v>
      </c>
      <c r="R66" s="16">
        <f t="shared" si="62"/>
        <v>12</v>
      </c>
      <c r="S66" s="16">
        <f t="shared" si="62"/>
        <v>90</v>
      </c>
      <c r="T66" s="16">
        <f t="shared" si="62"/>
        <v>91</v>
      </c>
      <c r="U66" s="16">
        <f t="shared" si="62"/>
        <v>0</v>
      </c>
      <c r="V66" s="106">
        <f t="shared" si="16"/>
        <v>0</v>
      </c>
      <c r="W66" s="141">
        <f t="shared" si="58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0.005684383561643899</v>
      </c>
      <c r="AA66" s="63">
        <f>($L66+SUM($W66:Z66))*(S$11*S66)</f>
        <v>0.04268193372114891</v>
      </c>
      <c r="AB66" s="63">
        <f>($L66+SUM($W66:AA66))*(T$11*T66)</f>
        <v>0.04352862115218046</v>
      </c>
      <c r="AC66" s="63">
        <f>($L66+SUM($W66:AB66))*(U$11*U66)</f>
        <v>0</v>
      </c>
      <c r="AD66" s="63">
        <f>($L66+SUM($W66:AC66))*(V$11*V66)</f>
        <v>0</v>
      </c>
      <c r="AE66" s="110">
        <f t="shared" si="64"/>
        <v>0.09189493843497326</v>
      </c>
    </row>
    <row r="67" spans="1:31" s="69" customFormat="1" ht="12.75">
      <c r="A67" s="3">
        <v>12</v>
      </c>
      <c r="B67" s="83">
        <f t="shared" si="15"/>
        <v>42705</v>
      </c>
      <c r="C67" s="229">
        <f t="shared" si="55"/>
        <v>42740</v>
      </c>
      <c r="D67" s="229">
        <f t="shared" si="55"/>
        <v>42755</v>
      </c>
      <c r="E67" s="84" t="s">
        <v>136</v>
      </c>
      <c r="F67" s="81">
        <v>9</v>
      </c>
      <c r="G67" s="322">
        <v>832</v>
      </c>
      <c r="H67" s="233">
        <f t="shared" si="63"/>
        <v>1.33</v>
      </c>
      <c r="I67" s="233">
        <f t="shared" si="65"/>
        <v>1.34</v>
      </c>
      <c r="J67" s="85">
        <f t="shared" si="8"/>
        <v>1114.88</v>
      </c>
      <c r="K67" s="86">
        <f t="shared" si="31"/>
        <v>1106.56</v>
      </c>
      <c r="L67" s="87">
        <f t="shared" si="60"/>
        <v>8.320000000000164</v>
      </c>
      <c r="M67" s="88">
        <f t="shared" si="36"/>
        <v>0.1297392119497117</v>
      </c>
      <c r="N67" s="89">
        <f t="shared" si="61"/>
        <v>8.449739211949876</v>
      </c>
      <c r="O67" s="81">
        <f t="shared" si="25"/>
        <v>0</v>
      </c>
      <c r="P67" s="81">
        <f t="shared" si="26"/>
        <v>0</v>
      </c>
      <c r="Q67" s="81">
        <f t="shared" si="27"/>
        <v>0</v>
      </c>
      <c r="R67" s="81">
        <f t="shared" si="62"/>
        <v>0</v>
      </c>
      <c r="S67" s="81">
        <f t="shared" si="62"/>
        <v>71</v>
      </c>
      <c r="T67" s="81">
        <f t="shared" si="62"/>
        <v>91</v>
      </c>
      <c r="U67" s="81">
        <f t="shared" si="62"/>
        <v>0</v>
      </c>
      <c r="V67" s="107">
        <f t="shared" si="16"/>
        <v>0</v>
      </c>
      <c r="W67" s="142">
        <f t="shared" si="58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0.05664438356164495</v>
      </c>
      <c r="AB67" s="90">
        <f>($L67+SUM($W67:AA67))*(T$11*T67)</f>
        <v>0.07309482838806675</v>
      </c>
      <c r="AC67" s="90">
        <f>($L67+SUM($W67:AB67))*(U$11*U67)</f>
        <v>0</v>
      </c>
      <c r="AD67" s="90">
        <f>($L67+SUM($W67:AC67))*(V$11*V67)</f>
        <v>0</v>
      </c>
      <c r="AE67" s="111">
        <f t="shared" si="64"/>
        <v>0.1297392119497117</v>
      </c>
    </row>
    <row r="68" spans="1:31" s="13" customFormat="1" ht="12.75" customHeight="1">
      <c r="A68" s="16">
        <v>1</v>
      </c>
      <c r="B68" s="15">
        <f t="shared" si="15"/>
        <v>42370</v>
      </c>
      <c r="C68" s="228">
        <f aca="true" t="shared" si="66" ref="C68:D83">+C56</f>
        <v>42403</v>
      </c>
      <c r="D68" s="228">
        <f t="shared" si="66"/>
        <v>42418</v>
      </c>
      <c r="E68" s="118" t="s">
        <v>117</v>
      </c>
      <c r="F68" s="16">
        <v>9</v>
      </c>
      <c r="G68" s="321">
        <v>36</v>
      </c>
      <c r="H68" s="232">
        <f aca="true" t="shared" si="67" ref="H68:H73">$K$3</f>
        <v>1.44</v>
      </c>
      <c r="I68" s="232">
        <f t="shared" si="65"/>
        <v>1.34</v>
      </c>
      <c r="J68" s="56">
        <f t="shared" si="8"/>
        <v>48.24</v>
      </c>
      <c r="K68" s="57">
        <f t="shared" si="31"/>
        <v>51.839999999999996</v>
      </c>
      <c r="L68" s="58">
        <f t="shared" si="60"/>
        <v>-3.5999999999999943</v>
      </c>
      <c r="M68" s="55">
        <f t="shared" si="36"/>
        <v>-0.1741836945444613</v>
      </c>
      <c r="N68" s="29">
        <f t="shared" si="61"/>
        <v>-3.7741836945444556</v>
      </c>
      <c r="O68" s="16">
        <f t="shared" si="25"/>
        <v>43</v>
      </c>
      <c r="P68" s="16">
        <f t="shared" si="26"/>
        <v>91</v>
      </c>
      <c r="Q68" s="16">
        <f t="shared" si="27"/>
        <v>92</v>
      </c>
      <c r="R68" s="16">
        <f t="shared" si="62"/>
        <v>92</v>
      </c>
      <c r="S68" s="16">
        <f t="shared" si="62"/>
        <v>90</v>
      </c>
      <c r="T68" s="16">
        <f t="shared" si="62"/>
        <v>91</v>
      </c>
      <c r="U68" s="16">
        <f t="shared" si="62"/>
        <v>0</v>
      </c>
      <c r="V68" s="106">
        <f>IF(W$8&lt;V$8,0,IF($D68&lt;V$8,V$12,IF($D68&lt;W$8,W$8-$D68,0)))</f>
        <v>0</v>
      </c>
      <c r="W68" s="141">
        <f>$L68*O$11*O68</f>
        <v>-0.013783561643835596</v>
      </c>
      <c r="X68" s="63">
        <f>($L68+SUM($W68:W68))*(P$11*P68)</f>
        <v>-0.031143553731656927</v>
      </c>
      <c r="Y68" s="63">
        <f>($L68+SUM($W68:X68))*(Q$11*Q68)</f>
        <v>-0.03215524742879197</v>
      </c>
      <c r="Z68" s="63">
        <f>($L68+SUM($W68:Y68))*(R$11*R68)</f>
        <v>-0.032438918378711726</v>
      </c>
      <c r="AA68" s="63">
        <f>($L68+SUM($W68:Z68))*(S$11*S68)</f>
        <v>-0.03201367681020938</v>
      </c>
      <c r="AB68" s="63">
        <f>($L68+SUM($W68:AA68))*(T$11*T68)</f>
        <v>-0.03264873655125573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8" ref="AE68:AE73">SUM(W68:AD68)</f>
        <v>-0.1741836945444613</v>
      </c>
    </row>
    <row r="69" spans="1:31" ht="12.75">
      <c r="A69" s="3">
        <v>2</v>
      </c>
      <c r="B69" s="15">
        <f t="shared" si="15"/>
        <v>42401</v>
      </c>
      <c r="C69" s="229">
        <f t="shared" si="66"/>
        <v>42432</v>
      </c>
      <c r="D69" s="229">
        <f t="shared" si="66"/>
        <v>42447</v>
      </c>
      <c r="E69" s="70" t="s">
        <v>117</v>
      </c>
      <c r="F69" s="3">
        <v>9</v>
      </c>
      <c r="G69" s="321">
        <v>34</v>
      </c>
      <c r="H69" s="232">
        <f t="shared" si="67"/>
        <v>1.44</v>
      </c>
      <c r="I69" s="232">
        <f t="shared" si="65"/>
        <v>1.34</v>
      </c>
      <c r="J69" s="56">
        <f t="shared" si="8"/>
        <v>45.56</v>
      </c>
      <c r="K69" s="57">
        <f t="shared" si="31"/>
        <v>48.96</v>
      </c>
      <c r="L69" s="58">
        <f t="shared" si="60"/>
        <v>-3.3999999999999986</v>
      </c>
      <c r="M69" s="55">
        <f t="shared" si="36"/>
        <v>-0.15533768888307936</v>
      </c>
      <c r="N69" s="29">
        <f t="shared" si="61"/>
        <v>-3.555337688883078</v>
      </c>
      <c r="O69" s="16">
        <f t="shared" si="25"/>
        <v>14</v>
      </c>
      <c r="P69" s="16">
        <f t="shared" si="26"/>
        <v>91</v>
      </c>
      <c r="Q69" s="16">
        <f t="shared" si="27"/>
        <v>92</v>
      </c>
      <c r="R69" s="16">
        <f t="shared" si="62"/>
        <v>92</v>
      </c>
      <c r="S69" s="16">
        <f t="shared" si="62"/>
        <v>90</v>
      </c>
      <c r="T69" s="16">
        <f t="shared" si="62"/>
        <v>91</v>
      </c>
      <c r="U69" s="16">
        <f t="shared" si="62"/>
        <v>0</v>
      </c>
      <c r="V69" s="106">
        <f t="shared" si="16"/>
        <v>0</v>
      </c>
      <c r="W69" s="141">
        <f aca="true" t="shared" si="69" ref="W69:W79">$L69*O$11*O69</f>
        <v>-0.004238356164383559</v>
      </c>
      <c r="X69" s="63">
        <f>($L69+SUM($W69:W69))*(P$11*P69)</f>
        <v>-0.02933769506448989</v>
      </c>
      <c r="Y69" s="63">
        <f>($L69+SUM($W69:X69))*(Q$11*Q69)</f>
        <v>-0.030290725712210878</v>
      </c>
      <c r="Z69" s="63">
        <f>($L69+SUM($W69:Y69))*(R$11*R69)</f>
        <v>-0.03055794800479531</v>
      </c>
      <c r="AA69" s="63">
        <f>($L69+SUM($W69:Z69))*(S$11*S69)</f>
        <v>-0.030157364064601417</v>
      </c>
      <c r="AB69" s="63">
        <f>($L69+SUM($W69:AA69))*(T$11*T69)</f>
        <v>-0.030755599872598294</v>
      </c>
      <c r="AC69" s="63">
        <f>($L69+SUM($W69:AB69))*(U$11*U69)</f>
        <v>0</v>
      </c>
      <c r="AD69" s="63">
        <f>($L69+SUM($W69:AC69))*(V$11*V69)</f>
        <v>0</v>
      </c>
      <c r="AE69" s="110">
        <f t="shared" si="68"/>
        <v>-0.15533768888307936</v>
      </c>
    </row>
    <row r="70" spans="1:31" ht="12.75">
      <c r="A70" s="3">
        <v>3</v>
      </c>
      <c r="B70" s="15">
        <f t="shared" si="15"/>
        <v>42430</v>
      </c>
      <c r="C70" s="229">
        <f t="shared" si="66"/>
        <v>42465</v>
      </c>
      <c r="D70" s="229">
        <f t="shared" si="66"/>
        <v>42480</v>
      </c>
      <c r="E70" s="70" t="s">
        <v>117</v>
      </c>
      <c r="F70" s="3">
        <v>9</v>
      </c>
      <c r="G70" s="321">
        <v>31</v>
      </c>
      <c r="H70" s="232">
        <f t="shared" si="67"/>
        <v>1.44</v>
      </c>
      <c r="I70" s="232">
        <f t="shared" si="65"/>
        <v>1.34</v>
      </c>
      <c r="J70" s="56">
        <f t="shared" si="8"/>
        <v>41.54</v>
      </c>
      <c r="K70" s="57">
        <f t="shared" si="31"/>
        <v>44.64</v>
      </c>
      <c r="L70" s="58">
        <f>+J70-K70</f>
        <v>-3.1000000000000014</v>
      </c>
      <c r="M70" s="55">
        <f t="shared" si="36"/>
        <v>-0.1318196892639239</v>
      </c>
      <c r="N70" s="29">
        <f>SUM(L70:M70)</f>
        <v>-3.2318196892639253</v>
      </c>
      <c r="O70" s="16">
        <f t="shared" si="25"/>
        <v>0</v>
      </c>
      <c r="P70" s="16">
        <f t="shared" si="26"/>
        <v>72</v>
      </c>
      <c r="Q70" s="16">
        <f t="shared" si="27"/>
        <v>92</v>
      </c>
      <c r="R70" s="16">
        <f t="shared" si="62"/>
        <v>92</v>
      </c>
      <c r="S70" s="16">
        <f t="shared" si="62"/>
        <v>90</v>
      </c>
      <c r="T70" s="16">
        <f t="shared" si="62"/>
        <v>91</v>
      </c>
      <c r="U70" s="16">
        <f t="shared" si="62"/>
        <v>0</v>
      </c>
      <c r="V70" s="106">
        <f t="shared" si="16"/>
        <v>0</v>
      </c>
      <c r="W70" s="141">
        <f t="shared" si="69"/>
        <v>0</v>
      </c>
      <c r="X70" s="63">
        <f>($L70+SUM($W70:W70))*(P$11*P70)</f>
        <v>-0.021137753424657544</v>
      </c>
      <c r="Y70" s="63">
        <f>($L70+SUM($W70:X70))*(Q$11*Q70)</f>
        <v>-0.027534420728842202</v>
      </c>
      <c r="Z70" s="63">
        <f>($L70+SUM($W70:Y70))*(R$11*R70)</f>
        <v>-0.027777327125408976</v>
      </c>
      <c r="AA70" s="63">
        <f>($L70+SUM($W70:Z70))*(S$11*S70)</f>
        <v>-0.027413194326105665</v>
      </c>
      <c r="AB70" s="63">
        <f>($L70+SUM($W70:AA70))*(T$11*T70)</f>
        <v>-0.02795699365890952</v>
      </c>
      <c r="AC70" s="63">
        <f>($L70+SUM($W70:AB70))*(U$11*U70)</f>
        <v>0</v>
      </c>
      <c r="AD70" s="63">
        <f>($L70+SUM($W70:AC70))*(V$11*V70)</f>
        <v>0</v>
      </c>
      <c r="AE70" s="110">
        <f t="shared" si="68"/>
        <v>-0.1318196892639239</v>
      </c>
    </row>
    <row r="71" spans="1:31" ht="12" customHeight="1">
      <c r="A71" s="16">
        <v>4</v>
      </c>
      <c r="B71" s="15">
        <f t="shared" si="15"/>
        <v>42461</v>
      </c>
      <c r="C71" s="229">
        <f t="shared" si="66"/>
        <v>42494</v>
      </c>
      <c r="D71" s="229">
        <f t="shared" si="66"/>
        <v>42509</v>
      </c>
      <c r="E71" s="30" t="s">
        <v>117</v>
      </c>
      <c r="F71" s="3">
        <v>9</v>
      </c>
      <c r="G71" s="321">
        <v>29</v>
      </c>
      <c r="H71" s="232">
        <f t="shared" si="67"/>
        <v>1.44</v>
      </c>
      <c r="I71" s="232">
        <f t="shared" si="65"/>
        <v>1.34</v>
      </c>
      <c r="J71" s="56">
        <f t="shared" si="8"/>
        <v>38.86</v>
      </c>
      <c r="K71" s="57">
        <f t="shared" si="31"/>
        <v>41.76</v>
      </c>
      <c r="L71" s="58">
        <f aca="true" t="shared" si="70" ref="L71:L81">+J71-K71</f>
        <v>-2.8999999999999986</v>
      </c>
      <c r="M71" s="55">
        <f t="shared" si="36"/>
        <v>-0.11506821551443742</v>
      </c>
      <c r="N71" s="29">
        <f aca="true" t="shared" si="71" ref="N71:N81">SUM(L71:M71)</f>
        <v>-3.015068215514436</v>
      </c>
      <c r="O71" s="16">
        <f aca="true" t="shared" si="72" ref="O71:U71">IF($D71&lt;O$8,O$12,IF($D71&lt;P$8,P$8-$D71,0))</f>
        <v>0</v>
      </c>
      <c r="P71" s="16">
        <f t="shared" si="72"/>
        <v>43</v>
      </c>
      <c r="Q71" s="16">
        <f t="shared" si="72"/>
        <v>92</v>
      </c>
      <c r="R71" s="16">
        <f t="shared" si="72"/>
        <v>92</v>
      </c>
      <c r="S71" s="16">
        <f t="shared" si="72"/>
        <v>90</v>
      </c>
      <c r="T71" s="16">
        <f t="shared" si="72"/>
        <v>91</v>
      </c>
      <c r="U71" s="16">
        <f t="shared" si="72"/>
        <v>0</v>
      </c>
      <c r="V71" s="106">
        <f>IF(W$8&lt;V$8,0,IF($D71&lt;V$8,V$12,IF($D71&lt;W$8,W$8-$D71,0)))</f>
        <v>0</v>
      </c>
      <c r="W71" s="141">
        <f>$L71*O$11*O71</f>
        <v>0</v>
      </c>
      <c r="X71" s="63">
        <f>($L71+SUM($W71:W71))*(P$11*P71)</f>
        <v>-0.01180948858447488</v>
      </c>
      <c r="Y71" s="63">
        <f>($L71+SUM($W71:X71))*(Q$11*Q71)</f>
        <v>-0.025687743981484948</v>
      </c>
      <c r="Z71" s="63">
        <f>($L71+SUM($W71:Y71))*(R$11*R71)</f>
        <v>-0.025914359147568185</v>
      </c>
      <c r="AA71" s="63">
        <f>($L71+SUM($W71:Z71))*(S$11*S71)</f>
        <v>-0.02557464798328112</v>
      </c>
      <c r="AB71" s="63">
        <f>($L71+SUM($W71:AA71))*(T$11*T71)</f>
        <v>-0.02608197581762831</v>
      </c>
      <c r="AC71" s="63">
        <f>($L71+SUM($W71:AB71))*(U$11*U71)</f>
        <v>0</v>
      </c>
      <c r="AD71" s="63">
        <f>($L71+SUM($W71:AC71))*(V$11*V71)</f>
        <v>0</v>
      </c>
      <c r="AE71" s="110">
        <f t="shared" si="68"/>
        <v>-0.11506821551443742</v>
      </c>
    </row>
    <row r="72" spans="1:31" ht="12" customHeight="1">
      <c r="A72" s="3">
        <v>5</v>
      </c>
      <c r="B72" s="15">
        <f t="shared" si="15"/>
        <v>42491</v>
      </c>
      <c r="C72" s="229">
        <f t="shared" si="66"/>
        <v>42524</v>
      </c>
      <c r="D72" s="229">
        <f t="shared" si="66"/>
        <v>42541</v>
      </c>
      <c r="E72" s="30" t="s">
        <v>117</v>
      </c>
      <c r="F72" s="3">
        <v>9</v>
      </c>
      <c r="G72" s="321">
        <v>30</v>
      </c>
      <c r="H72" s="232">
        <f t="shared" si="67"/>
        <v>1.44</v>
      </c>
      <c r="I72" s="232">
        <f t="shared" si="65"/>
        <v>1.34</v>
      </c>
      <c r="J72" s="56">
        <f t="shared" si="8"/>
        <v>40.2</v>
      </c>
      <c r="K72" s="57">
        <f t="shared" si="31"/>
        <v>43.199999999999996</v>
      </c>
      <c r="L72" s="58">
        <f t="shared" si="70"/>
        <v>-2.999999999999993</v>
      </c>
      <c r="M72" s="55">
        <f t="shared" si="36"/>
        <v>-0.10962217471621313</v>
      </c>
      <c r="N72" s="29">
        <f t="shared" si="71"/>
        <v>-3.109622174716206</v>
      </c>
      <c r="O72" s="16">
        <f t="shared" si="25"/>
        <v>0</v>
      </c>
      <c r="P72" s="16">
        <f t="shared" si="26"/>
        <v>11</v>
      </c>
      <c r="Q72" s="16">
        <f t="shared" si="27"/>
        <v>92</v>
      </c>
      <c r="R72" s="16">
        <f t="shared" si="62"/>
        <v>92</v>
      </c>
      <c r="S72" s="16">
        <f t="shared" si="62"/>
        <v>90</v>
      </c>
      <c r="T72" s="16">
        <f t="shared" si="62"/>
        <v>91</v>
      </c>
      <c r="U72" s="16">
        <f t="shared" si="62"/>
        <v>0</v>
      </c>
      <c r="V72" s="106">
        <f t="shared" si="16"/>
        <v>0</v>
      </c>
      <c r="W72" s="141">
        <f t="shared" si="69"/>
        <v>0</v>
      </c>
      <c r="X72" s="63">
        <f>($L72+SUM($W72:W72))*(P$11*P72)</f>
        <v>-0.0031252054794520473</v>
      </c>
      <c r="Y72" s="63">
        <f>($L72+SUM($W72:X72))*(Q$11*Q72)</f>
        <v>-0.026493323730530996</v>
      </c>
      <c r="Z72" s="63">
        <f>($L72+SUM($W72:Y72))*(R$11*R72)</f>
        <v>-0.026727045654948284</v>
      </c>
      <c r="AA72" s="63">
        <f>($L72+SUM($W72:Z72))*(S$11*S72)</f>
        <v>-0.02637668098856031</v>
      </c>
      <c r="AB72" s="63">
        <f>($L72+SUM($W72:AA72))*(T$11*T72)</f>
        <v>-0.026899918862721504</v>
      </c>
      <c r="AC72" s="63">
        <f>($L72+SUM($W72:AB72))*(U$11*U72)</f>
        <v>0</v>
      </c>
      <c r="AD72" s="63">
        <f>($L72+SUM($W72:AC72))*(V$11*V72)</f>
        <v>0</v>
      </c>
      <c r="AE72" s="110">
        <f t="shared" si="68"/>
        <v>-0.10962217471621313</v>
      </c>
    </row>
    <row r="73" spans="1:31" ht="12.75">
      <c r="A73" s="3">
        <v>6</v>
      </c>
      <c r="B73" s="15">
        <f t="shared" si="15"/>
        <v>42522</v>
      </c>
      <c r="C73" s="229">
        <f t="shared" si="66"/>
        <v>42557</v>
      </c>
      <c r="D73" s="229">
        <f t="shared" si="66"/>
        <v>42572</v>
      </c>
      <c r="E73" s="30" t="s">
        <v>117</v>
      </c>
      <c r="F73" s="3">
        <v>9</v>
      </c>
      <c r="G73" s="321">
        <v>36</v>
      </c>
      <c r="H73" s="232">
        <f t="shared" si="67"/>
        <v>1.44</v>
      </c>
      <c r="I73" s="232">
        <f t="shared" si="65"/>
        <v>1.34</v>
      </c>
      <c r="J73" s="56">
        <f t="shared" si="8"/>
        <v>48.24</v>
      </c>
      <c r="K73" s="57">
        <f t="shared" si="31"/>
        <v>51.839999999999996</v>
      </c>
      <c r="L73" s="77">
        <f t="shared" si="70"/>
        <v>-3.5999999999999943</v>
      </c>
      <c r="M73" s="78">
        <f t="shared" si="36"/>
        <v>-0.1205769440903166</v>
      </c>
      <c r="N73" s="76">
        <f t="shared" si="71"/>
        <v>-3.720576944090311</v>
      </c>
      <c r="O73" s="16">
        <f t="shared" si="25"/>
        <v>0</v>
      </c>
      <c r="P73" s="16">
        <f t="shared" si="26"/>
        <v>0</v>
      </c>
      <c r="Q73" s="16">
        <f t="shared" si="27"/>
        <v>72</v>
      </c>
      <c r="R73" s="16">
        <f t="shared" si="62"/>
        <v>92</v>
      </c>
      <c r="S73" s="16">
        <f t="shared" si="62"/>
        <v>90</v>
      </c>
      <c r="T73" s="16">
        <f t="shared" si="62"/>
        <v>91</v>
      </c>
      <c r="U73" s="16">
        <f t="shared" si="62"/>
        <v>0</v>
      </c>
      <c r="V73" s="106">
        <f t="shared" si="16"/>
        <v>0</v>
      </c>
      <c r="W73" s="141">
        <f t="shared" si="69"/>
        <v>0</v>
      </c>
      <c r="X73" s="63">
        <f>($L73+SUM($W73:W73))*(P$11*P73)</f>
        <v>0</v>
      </c>
      <c r="Y73" s="63">
        <f>($L73+SUM($W73:X73))*(Q$11*Q73)</f>
        <v>-0.02485479452054791</v>
      </c>
      <c r="Z73" s="63">
        <f>($L73+SUM($W73:Y73))*(R$11*R73)</f>
        <v>-0.031978171063989445</v>
      </c>
      <c r="AA73" s="63">
        <f>($L73+SUM($W73:Z73))*(S$11*S73)</f>
        <v>-0.03155896942901719</v>
      </c>
      <c r="AB73" s="63">
        <f>($L73+SUM($W73:AA73))*(T$11*T73)</f>
        <v>-0.03218500907676206</v>
      </c>
      <c r="AC73" s="63">
        <f>($L73+SUM($W73:AB73))*(U$11*U73)</f>
        <v>0</v>
      </c>
      <c r="AD73" s="63">
        <f>($L73+SUM($W73:AC73))*(V$11*V73)</f>
        <v>0</v>
      </c>
      <c r="AE73" s="110">
        <f t="shared" si="68"/>
        <v>-0.1205769440903166</v>
      </c>
    </row>
    <row r="74" spans="1:31" ht="12.75">
      <c r="A74" s="16">
        <v>7</v>
      </c>
      <c r="B74" s="15">
        <f t="shared" si="15"/>
        <v>42552</v>
      </c>
      <c r="C74" s="229">
        <f t="shared" si="66"/>
        <v>42585</v>
      </c>
      <c r="D74" s="229">
        <f t="shared" si="66"/>
        <v>42600</v>
      </c>
      <c r="E74" s="30" t="s">
        <v>117</v>
      </c>
      <c r="F74" s="3">
        <v>9</v>
      </c>
      <c r="G74" s="321">
        <v>38</v>
      </c>
      <c r="H74" s="232">
        <f aca="true" t="shared" si="73" ref="H74:H79">$K$8</f>
        <v>1.33</v>
      </c>
      <c r="I74" s="232">
        <f t="shared" si="65"/>
        <v>1.34</v>
      </c>
      <c r="J74" s="56">
        <f t="shared" si="8"/>
        <v>50.92</v>
      </c>
      <c r="K74" s="74">
        <f t="shared" si="31"/>
        <v>50.540000000000006</v>
      </c>
      <c r="L74" s="77">
        <f t="shared" si="70"/>
        <v>0.37999999999999545</v>
      </c>
      <c r="M74" s="75">
        <f t="shared" si="36"/>
        <v>0.0116803498018312</v>
      </c>
      <c r="N74" s="76">
        <f t="shared" si="71"/>
        <v>0.39168034980182664</v>
      </c>
      <c r="O74" s="16">
        <f t="shared" si="25"/>
        <v>0</v>
      </c>
      <c r="P74" s="16">
        <f t="shared" si="26"/>
        <v>0</v>
      </c>
      <c r="Q74" s="16">
        <f t="shared" si="27"/>
        <v>44</v>
      </c>
      <c r="R74" s="16">
        <f t="shared" si="62"/>
        <v>92</v>
      </c>
      <c r="S74" s="16">
        <f t="shared" si="62"/>
        <v>90</v>
      </c>
      <c r="T74" s="16">
        <f t="shared" si="62"/>
        <v>91</v>
      </c>
      <c r="U74" s="16">
        <f t="shared" si="62"/>
        <v>0</v>
      </c>
      <c r="V74" s="106">
        <f t="shared" si="16"/>
        <v>0</v>
      </c>
      <c r="W74" s="141">
        <f t="shared" si="69"/>
        <v>0</v>
      </c>
      <c r="X74" s="63">
        <f>($L74+SUM($W74:W74))*(P$11*P74)</f>
        <v>0</v>
      </c>
      <c r="Y74" s="63">
        <f>($L74+SUM($W74:X74))*(Q$11*Q74)</f>
        <v>0.0016032876712328578</v>
      </c>
      <c r="Z74" s="63">
        <f>($L74+SUM($W74:Y74))*(R$11*R74)</f>
        <v>0.0033664728391817954</v>
      </c>
      <c r="AA74" s="63">
        <f>($L74+SUM($W74:Z74))*(S$11*S74)</f>
        <v>0.0033223417687884707</v>
      </c>
      <c r="AB74" s="63">
        <f>($L74+SUM($W74:AA74))*(T$11*T74)</f>
        <v>0.0033882475226280754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4" ref="AE74:AE79">SUM(W74:AD74)</f>
        <v>0.0116803498018312</v>
      </c>
    </row>
    <row r="75" spans="1:31" ht="12.75">
      <c r="A75" s="3">
        <v>8</v>
      </c>
      <c r="B75" s="15">
        <f t="shared" si="15"/>
        <v>42583</v>
      </c>
      <c r="C75" s="229">
        <f t="shared" si="66"/>
        <v>42619</v>
      </c>
      <c r="D75" s="229">
        <f t="shared" si="66"/>
        <v>42634</v>
      </c>
      <c r="E75" s="30" t="s">
        <v>117</v>
      </c>
      <c r="F75" s="3">
        <v>9</v>
      </c>
      <c r="G75" s="321">
        <v>40</v>
      </c>
      <c r="H75" s="232">
        <f t="shared" si="73"/>
        <v>1.33</v>
      </c>
      <c r="I75" s="232">
        <f t="shared" si="65"/>
        <v>1.34</v>
      </c>
      <c r="J75" s="56">
        <f t="shared" si="8"/>
        <v>53.6</v>
      </c>
      <c r="K75" s="74">
        <f t="shared" si="31"/>
        <v>53.2</v>
      </c>
      <c r="L75" s="77">
        <f t="shared" si="70"/>
        <v>0.3999999999999986</v>
      </c>
      <c r="M75" s="75">
        <f t="shared" si="36"/>
        <v>0.010956557624497265</v>
      </c>
      <c r="N75" s="76">
        <f t="shared" si="71"/>
        <v>0.41095655762449584</v>
      </c>
      <c r="O75" s="16">
        <f t="shared" si="25"/>
        <v>0</v>
      </c>
      <c r="P75" s="16">
        <f t="shared" si="26"/>
        <v>0</v>
      </c>
      <c r="Q75" s="16">
        <f t="shared" si="27"/>
        <v>10</v>
      </c>
      <c r="R75" s="16">
        <f aca="true" t="shared" si="75" ref="R75:U89">IF($D75&lt;R$8,R$12,IF($D75&lt;S$8,S$8-$D75,0))</f>
        <v>92</v>
      </c>
      <c r="S75" s="16">
        <f t="shared" si="75"/>
        <v>90</v>
      </c>
      <c r="T75" s="16">
        <f t="shared" si="75"/>
        <v>91</v>
      </c>
      <c r="U75" s="16">
        <f t="shared" si="75"/>
        <v>0</v>
      </c>
      <c r="V75" s="106">
        <f t="shared" si="16"/>
        <v>0</v>
      </c>
      <c r="W75" s="141">
        <f t="shared" si="69"/>
        <v>0</v>
      </c>
      <c r="X75" s="63">
        <f>($L75+SUM($W75:W75))*(P$11*P75)</f>
        <v>0</v>
      </c>
      <c r="Y75" s="63">
        <f>($L75+SUM($W75:X75))*(Q$11*Q75)</f>
        <v>0.0003835616438356151</v>
      </c>
      <c r="Z75" s="63">
        <f>($L75+SUM($W75:Y75))*(R$11*R75)</f>
        <v>0.0035321508725839625</v>
      </c>
      <c r="AA75" s="63">
        <f>($L75+SUM($W75:Z75))*(S$11*S75)</f>
        <v>0.003485847929936212</v>
      </c>
      <c r="AB75" s="63">
        <f>($L75+SUM($W75:AA75))*(T$11*T75)</f>
        <v>0.0035549971781414762</v>
      </c>
      <c r="AC75" s="63">
        <f>($L75+SUM($W75:AB75))*(U$11*U75)</f>
        <v>0</v>
      </c>
      <c r="AD75" s="63">
        <f>($L75+SUM($W75:AC75))*(V$11*V75)</f>
        <v>0</v>
      </c>
      <c r="AE75" s="110">
        <f t="shared" si="74"/>
        <v>0.010956557624497265</v>
      </c>
    </row>
    <row r="76" spans="1:31" ht="12.75">
      <c r="A76" s="3">
        <v>9</v>
      </c>
      <c r="B76" s="15">
        <f t="shared" si="15"/>
        <v>42614</v>
      </c>
      <c r="C76" s="229">
        <f t="shared" si="66"/>
        <v>42648</v>
      </c>
      <c r="D76" s="229">
        <f t="shared" si="66"/>
        <v>42663</v>
      </c>
      <c r="E76" s="30" t="s">
        <v>117</v>
      </c>
      <c r="F76" s="3">
        <v>9</v>
      </c>
      <c r="G76" s="321">
        <v>36</v>
      </c>
      <c r="H76" s="232">
        <f t="shared" si="73"/>
        <v>1.33</v>
      </c>
      <c r="I76" s="232">
        <f t="shared" si="65"/>
        <v>1.34</v>
      </c>
      <c r="J76" s="56">
        <f t="shared" si="8"/>
        <v>48.24</v>
      </c>
      <c r="K76" s="74">
        <f t="shared" si="31"/>
        <v>47.88</v>
      </c>
      <c r="L76" s="77">
        <f t="shared" si="70"/>
        <v>0.35999999999999943</v>
      </c>
      <c r="M76" s="75">
        <f t="shared" si="36"/>
        <v>0.008839256937736897</v>
      </c>
      <c r="N76" s="76">
        <f t="shared" si="71"/>
        <v>0.36883925693773634</v>
      </c>
      <c r="O76" s="16">
        <f t="shared" si="25"/>
        <v>0</v>
      </c>
      <c r="P76" s="16">
        <f t="shared" si="26"/>
        <v>0</v>
      </c>
      <c r="Q76" s="16">
        <f t="shared" si="27"/>
        <v>0</v>
      </c>
      <c r="R76" s="16">
        <f t="shared" si="75"/>
        <v>73</v>
      </c>
      <c r="S76" s="16">
        <f t="shared" si="75"/>
        <v>90</v>
      </c>
      <c r="T76" s="16">
        <f t="shared" si="75"/>
        <v>91</v>
      </c>
      <c r="U76" s="16">
        <f t="shared" si="75"/>
        <v>0</v>
      </c>
      <c r="V76" s="106">
        <f t="shared" si="16"/>
        <v>0</v>
      </c>
      <c r="W76" s="141">
        <f t="shared" si="69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0.002519999999999996</v>
      </c>
      <c r="AA76" s="63">
        <f>($L76+SUM($W76:Z76))*(S$11*S76)</f>
        <v>0.003128597260273968</v>
      </c>
      <c r="AB76" s="63">
        <f>($L76+SUM($W76:AA76))*(T$11*T76)</f>
        <v>0.0031906596774629336</v>
      </c>
      <c r="AC76" s="63">
        <f>($L76+SUM($W76:AB76))*(U$11*U76)</f>
        <v>0</v>
      </c>
      <c r="AD76" s="63">
        <f>($L76+SUM($W76:AC76))*(V$11*V76)</f>
        <v>0</v>
      </c>
      <c r="AE76" s="110">
        <f t="shared" si="74"/>
        <v>0.008839256937736897</v>
      </c>
    </row>
    <row r="77" spans="1:31" ht="12.75">
      <c r="A77" s="16">
        <v>10</v>
      </c>
      <c r="B77" s="15">
        <f t="shared" si="15"/>
        <v>42644</v>
      </c>
      <c r="C77" s="229">
        <f t="shared" si="66"/>
        <v>42677</v>
      </c>
      <c r="D77" s="229">
        <f t="shared" si="66"/>
        <v>42692</v>
      </c>
      <c r="E77" s="30" t="s">
        <v>117</v>
      </c>
      <c r="F77" s="3">
        <v>9</v>
      </c>
      <c r="G77" s="321">
        <v>26</v>
      </c>
      <c r="H77" s="232">
        <f t="shared" si="73"/>
        <v>1.33</v>
      </c>
      <c r="I77" s="232">
        <f t="shared" si="65"/>
        <v>1.34</v>
      </c>
      <c r="J77" s="56">
        <f t="shared" si="8"/>
        <v>34.84</v>
      </c>
      <c r="K77" s="74">
        <f t="shared" si="31"/>
        <v>34.58</v>
      </c>
      <c r="L77" s="77">
        <f t="shared" si="70"/>
        <v>0.2600000000000051</v>
      </c>
      <c r="M77" s="75">
        <f t="shared" si="36"/>
        <v>0.00564829089727401</v>
      </c>
      <c r="N77" s="76">
        <f t="shared" si="71"/>
        <v>0.26564829089727915</v>
      </c>
      <c r="O77" s="16">
        <f t="shared" si="25"/>
        <v>0</v>
      </c>
      <c r="P77" s="16">
        <f t="shared" si="26"/>
        <v>0</v>
      </c>
      <c r="Q77" s="16">
        <f t="shared" si="27"/>
        <v>0</v>
      </c>
      <c r="R77" s="16">
        <f t="shared" si="75"/>
        <v>44</v>
      </c>
      <c r="S77" s="16">
        <f t="shared" si="75"/>
        <v>90</v>
      </c>
      <c r="T77" s="16">
        <f t="shared" si="75"/>
        <v>91</v>
      </c>
      <c r="U77" s="16">
        <f t="shared" si="75"/>
        <v>0</v>
      </c>
      <c r="V77" s="106">
        <f t="shared" si="16"/>
        <v>0</v>
      </c>
      <c r="W77" s="141">
        <f t="shared" si="69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0.0010969863013698849</v>
      </c>
      <c r="AA77" s="63">
        <f>($L77+SUM($W77:Z77))*(S$11*S77)</f>
        <v>0.002253302758491319</v>
      </c>
      <c r="AB77" s="63">
        <f>($L77+SUM($W77:AA77))*(T$11*T77)</f>
        <v>0.002298001837412806</v>
      </c>
      <c r="AC77" s="63">
        <f>($L77+SUM($W77:AB77))*(U$11*U77)</f>
        <v>0</v>
      </c>
      <c r="AD77" s="63">
        <f>($L77+SUM($W77:AC77))*(V$11*V77)</f>
        <v>0</v>
      </c>
      <c r="AE77" s="110">
        <f t="shared" si="74"/>
        <v>0.00564829089727401</v>
      </c>
    </row>
    <row r="78" spans="1:31" ht="12.75">
      <c r="A78" s="3">
        <v>11</v>
      </c>
      <c r="B78" s="15">
        <f t="shared" si="15"/>
        <v>42675</v>
      </c>
      <c r="C78" s="229">
        <f t="shared" si="66"/>
        <v>42709</v>
      </c>
      <c r="D78" s="229">
        <f t="shared" si="66"/>
        <v>42724</v>
      </c>
      <c r="E78" s="30" t="s">
        <v>117</v>
      </c>
      <c r="F78" s="3">
        <v>9</v>
      </c>
      <c r="G78" s="321">
        <v>26</v>
      </c>
      <c r="H78" s="232">
        <f t="shared" si="73"/>
        <v>1.33</v>
      </c>
      <c r="I78" s="232">
        <f t="shared" si="65"/>
        <v>1.34</v>
      </c>
      <c r="J78" s="56">
        <f t="shared" si="8"/>
        <v>34.84</v>
      </c>
      <c r="K78" s="74">
        <f t="shared" si="31"/>
        <v>34.58</v>
      </c>
      <c r="L78" s="77">
        <f t="shared" si="70"/>
        <v>0.2600000000000051</v>
      </c>
      <c r="M78" s="75">
        <f t="shared" si="36"/>
        <v>0.004836575707103897</v>
      </c>
      <c r="N78" s="76">
        <f t="shared" si="71"/>
        <v>0.264836575707109</v>
      </c>
      <c r="O78" s="16">
        <f t="shared" si="25"/>
        <v>0</v>
      </c>
      <c r="P78" s="16">
        <f t="shared" si="26"/>
        <v>0</v>
      </c>
      <c r="Q78" s="16">
        <f t="shared" si="27"/>
        <v>0</v>
      </c>
      <c r="R78" s="16">
        <f t="shared" si="75"/>
        <v>12</v>
      </c>
      <c r="S78" s="16">
        <f t="shared" si="75"/>
        <v>90</v>
      </c>
      <c r="T78" s="16">
        <f t="shared" si="75"/>
        <v>91</v>
      </c>
      <c r="U78" s="16">
        <f t="shared" si="75"/>
        <v>0</v>
      </c>
      <c r="V78" s="106">
        <f t="shared" si="16"/>
        <v>0</v>
      </c>
      <c r="W78" s="141">
        <f t="shared" si="69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0.00029917808219178673</v>
      </c>
      <c r="AA78" s="63">
        <f>($L78+SUM($W78:Z78))*(S$11*S78)</f>
        <v>0.002246417564271014</v>
      </c>
      <c r="AB78" s="63">
        <f>($L78+SUM($W78:AA78))*(T$11*T78)</f>
        <v>0.0022909800606410965</v>
      </c>
      <c r="AC78" s="63">
        <f>($L78+SUM($W78:AB78))*(U$11*U78)</f>
        <v>0</v>
      </c>
      <c r="AD78" s="63">
        <f>($L78+SUM($W78:AC78))*(V$11*V78)</f>
        <v>0</v>
      </c>
      <c r="AE78" s="110">
        <f t="shared" si="74"/>
        <v>0.004836575707103897</v>
      </c>
    </row>
    <row r="79" spans="1:31" s="69" customFormat="1" ht="12.75">
      <c r="A79" s="3">
        <v>12</v>
      </c>
      <c r="B79" s="83">
        <f t="shared" si="15"/>
        <v>42705</v>
      </c>
      <c r="C79" s="229">
        <f t="shared" si="66"/>
        <v>42740</v>
      </c>
      <c r="D79" s="229">
        <f t="shared" si="66"/>
        <v>42755</v>
      </c>
      <c r="E79" s="84" t="s">
        <v>117</v>
      </c>
      <c r="F79" s="81">
        <v>9</v>
      </c>
      <c r="G79" s="322">
        <v>39</v>
      </c>
      <c r="H79" s="233">
        <f t="shared" si="73"/>
        <v>1.33</v>
      </c>
      <c r="I79" s="233">
        <f t="shared" si="65"/>
        <v>1.34</v>
      </c>
      <c r="J79" s="85">
        <f t="shared" si="8"/>
        <v>52.260000000000005</v>
      </c>
      <c r="K79" s="86">
        <f t="shared" si="31"/>
        <v>51.870000000000005</v>
      </c>
      <c r="L79" s="87">
        <f t="shared" si="70"/>
        <v>0.39000000000000057</v>
      </c>
      <c r="M79" s="88">
        <f t="shared" si="36"/>
        <v>0.006081525560142625</v>
      </c>
      <c r="N79" s="89">
        <f t="shared" si="71"/>
        <v>0.3960815255601432</v>
      </c>
      <c r="O79" s="81">
        <f t="shared" si="25"/>
        <v>0</v>
      </c>
      <c r="P79" s="81">
        <f t="shared" si="26"/>
        <v>0</v>
      </c>
      <c r="Q79" s="81">
        <f t="shared" si="27"/>
        <v>0</v>
      </c>
      <c r="R79" s="81">
        <f t="shared" si="75"/>
        <v>0</v>
      </c>
      <c r="S79" s="81">
        <f t="shared" si="75"/>
        <v>71</v>
      </c>
      <c r="T79" s="81">
        <f t="shared" si="75"/>
        <v>91</v>
      </c>
      <c r="U79" s="81">
        <f t="shared" si="75"/>
        <v>0</v>
      </c>
      <c r="V79" s="107">
        <f t="shared" si="16"/>
        <v>0</v>
      </c>
      <c r="W79" s="142">
        <f t="shared" si="69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0.0026552054794520587</v>
      </c>
      <c r="AB79" s="90">
        <f>($L79+SUM($W79:AA79))*(T$11*T79)</f>
        <v>0.0034263200806905663</v>
      </c>
      <c r="AC79" s="90">
        <f>($L79+SUM($W79:AB79))*(U$11*U79)</f>
        <v>0</v>
      </c>
      <c r="AD79" s="90">
        <f>($L79+SUM($W79:AC79))*(V$11*V79)</f>
        <v>0</v>
      </c>
      <c r="AE79" s="111">
        <f t="shared" si="74"/>
        <v>0.006081525560142625</v>
      </c>
    </row>
    <row r="80" spans="1:31" ht="12.75">
      <c r="A80" s="16">
        <v>1</v>
      </c>
      <c r="B80" s="15">
        <f t="shared" si="15"/>
        <v>42370</v>
      </c>
      <c r="C80" s="228">
        <f t="shared" si="66"/>
        <v>42403</v>
      </c>
      <c r="D80" s="228">
        <f t="shared" si="66"/>
        <v>42418</v>
      </c>
      <c r="E80" s="118" t="s">
        <v>116</v>
      </c>
      <c r="F80" s="16">
        <v>9</v>
      </c>
      <c r="G80" s="321">
        <v>79</v>
      </c>
      <c r="H80" s="232">
        <f aca="true" t="shared" si="76" ref="H80:H85">$K$3</f>
        <v>1.44</v>
      </c>
      <c r="I80" s="232">
        <f t="shared" si="65"/>
        <v>1.34</v>
      </c>
      <c r="J80" s="56">
        <f t="shared" si="8"/>
        <v>105.86</v>
      </c>
      <c r="K80" s="57">
        <f t="shared" si="31"/>
        <v>113.75999999999999</v>
      </c>
      <c r="L80" s="58">
        <f t="shared" si="70"/>
        <v>-7.8999999999999915</v>
      </c>
      <c r="M80" s="55">
        <f t="shared" si="36"/>
        <v>-0.3822364408059014</v>
      </c>
      <c r="N80" s="29">
        <f t="shared" si="71"/>
        <v>-8.282236440805892</v>
      </c>
      <c r="O80" s="16">
        <f aca="true" t="shared" si="77" ref="O80:O103">IF($D80&lt;O$8,O$12,IF($D80&lt;P$8,P$8-$D80,0))</f>
        <v>43</v>
      </c>
      <c r="P80" s="16">
        <f aca="true" t="shared" si="78" ref="P80:P103">IF($D80&lt;P$8,P$12,IF($D80&lt;Q$8,Q$8-$D80,0))</f>
        <v>91</v>
      </c>
      <c r="Q80" s="16">
        <f aca="true" t="shared" si="79" ref="Q80:Q103">IF($D80&lt;Q$8,Q$12,IF($D80&lt;R$8,R$8-$D80,0))</f>
        <v>92</v>
      </c>
      <c r="R80" s="16">
        <f t="shared" si="75"/>
        <v>92</v>
      </c>
      <c r="S80" s="16">
        <f t="shared" si="75"/>
        <v>90</v>
      </c>
      <c r="T80" s="16">
        <f t="shared" si="75"/>
        <v>91</v>
      </c>
      <c r="U80" s="16">
        <f t="shared" si="75"/>
        <v>0</v>
      </c>
      <c r="V80" s="106">
        <f>IF(W$8&lt;V$8,0,IF($D80&lt;V$8,V$12,IF($D80&lt;W$8,W$8-$D80,0)))</f>
        <v>0</v>
      </c>
      <c r="W80" s="141">
        <f>$L80*O$11*O80</f>
        <v>-0.030247260273972572</v>
      </c>
      <c r="X80" s="63">
        <f>($L80+SUM($W80:W80))*(P$11*P80)</f>
        <v>-0.06834279846669161</v>
      </c>
      <c r="Y80" s="63">
        <f>($L80+SUM($W80:X80))*(Q$11*Q80)</f>
        <v>-0.07056290407984908</v>
      </c>
      <c r="Z80" s="63">
        <f>($L80+SUM($W80:Y80))*(R$11*R80)</f>
        <v>-0.07118540421995077</v>
      </c>
      <c r="AA80" s="63">
        <f>($L80+SUM($W80:Z80))*(S$11*S80)</f>
        <v>-0.07025223522240392</v>
      </c>
      <c r="AB80" s="63">
        <f>($L80+SUM($W80:AA80))*(T$11*T80)</f>
        <v>-0.07164583854303345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0" ref="AE80:AE85">SUM(W80:AD80)</f>
        <v>-0.3822364408059014</v>
      </c>
    </row>
    <row r="81" spans="1:31" ht="12.75">
      <c r="A81" s="3">
        <v>2</v>
      </c>
      <c r="B81" s="15">
        <f t="shared" si="15"/>
        <v>42401</v>
      </c>
      <c r="C81" s="229">
        <f t="shared" si="66"/>
        <v>42432</v>
      </c>
      <c r="D81" s="229">
        <f t="shared" si="66"/>
        <v>42447</v>
      </c>
      <c r="E81" s="70" t="s">
        <v>116</v>
      </c>
      <c r="F81" s="3">
        <v>9</v>
      </c>
      <c r="G81" s="321">
        <v>72</v>
      </c>
      <c r="H81" s="232">
        <f t="shared" si="76"/>
        <v>1.44</v>
      </c>
      <c r="I81" s="232">
        <f t="shared" si="65"/>
        <v>1.34</v>
      </c>
      <c r="J81" s="56">
        <f t="shared" si="8"/>
        <v>96.48</v>
      </c>
      <c r="K81" s="57">
        <f t="shared" si="31"/>
        <v>103.67999999999999</v>
      </c>
      <c r="L81" s="58">
        <f t="shared" si="70"/>
        <v>-7.199999999999989</v>
      </c>
      <c r="M81" s="55">
        <f t="shared" si="36"/>
        <v>-0.32895039998769704</v>
      </c>
      <c r="N81" s="29">
        <f t="shared" si="71"/>
        <v>-7.528950399987686</v>
      </c>
      <c r="O81" s="16">
        <f t="shared" si="77"/>
        <v>14</v>
      </c>
      <c r="P81" s="16">
        <f t="shared" si="78"/>
        <v>91</v>
      </c>
      <c r="Q81" s="16">
        <f t="shared" si="79"/>
        <v>92</v>
      </c>
      <c r="R81" s="16">
        <f t="shared" si="75"/>
        <v>92</v>
      </c>
      <c r="S81" s="16">
        <f t="shared" si="75"/>
        <v>90</v>
      </c>
      <c r="T81" s="16">
        <f t="shared" si="75"/>
        <v>91</v>
      </c>
      <c r="U81" s="16">
        <f t="shared" si="75"/>
        <v>0</v>
      </c>
      <c r="V81" s="106">
        <f t="shared" si="16"/>
        <v>0</v>
      </c>
      <c r="W81" s="141">
        <f aca="true" t="shared" si="81" ref="W81:W91">$L81*O$11*O81</f>
        <v>-0.00897534246575341</v>
      </c>
      <c r="X81" s="63">
        <f>($L81+SUM($W81:W81))*(P$11*P81)</f>
        <v>-0.062126883665978516</v>
      </c>
      <c r="Y81" s="63">
        <f>($L81+SUM($W81:X81))*(Q$11*Q81)</f>
        <v>-0.06414506621409355</v>
      </c>
      <c r="Z81" s="63">
        <f>($L81+SUM($W81:Y81))*(R$11*R81)</f>
        <v>-0.06471094871603705</v>
      </c>
      <c r="AA81" s="63">
        <f>($L81+SUM($W81:Z81))*(S$11*S81)</f>
        <v>-0.06386265331327351</v>
      </c>
      <c r="AB81" s="63">
        <f>($L81+SUM($W81:AA81))*(T$11*T81)</f>
        <v>-0.06512950561256102</v>
      </c>
      <c r="AC81" s="63">
        <f>($L81+SUM($W81:AB81))*(U$11*U81)</f>
        <v>0</v>
      </c>
      <c r="AD81" s="63">
        <f>($L81+SUM($W81:AC81))*(V$11*V81)</f>
        <v>0</v>
      </c>
      <c r="AE81" s="110">
        <f t="shared" si="80"/>
        <v>-0.32895039998769704</v>
      </c>
    </row>
    <row r="82" spans="1:31" ht="12.75">
      <c r="A82" s="3">
        <v>3</v>
      </c>
      <c r="B82" s="15">
        <f t="shared" si="15"/>
        <v>42430</v>
      </c>
      <c r="C82" s="229">
        <f t="shared" si="66"/>
        <v>42465</v>
      </c>
      <c r="D82" s="229">
        <f t="shared" si="66"/>
        <v>42480</v>
      </c>
      <c r="E82" s="70" t="s">
        <v>116</v>
      </c>
      <c r="F82" s="3">
        <v>9</v>
      </c>
      <c r="G82" s="321">
        <v>67</v>
      </c>
      <c r="H82" s="232">
        <f t="shared" si="76"/>
        <v>1.44</v>
      </c>
      <c r="I82" s="232">
        <f t="shared" si="65"/>
        <v>1.34</v>
      </c>
      <c r="J82" s="56">
        <f t="shared" si="8"/>
        <v>89.78</v>
      </c>
      <c r="K82" s="57">
        <f aca="true" t="shared" si="82" ref="K82:K145">+$G82*H82</f>
        <v>96.47999999999999</v>
      </c>
      <c r="L82" s="58">
        <f>+J82-K82</f>
        <v>-6.699999999999989</v>
      </c>
      <c r="M82" s="55">
        <f t="shared" si="36"/>
        <v>-0.28490061873170586</v>
      </c>
      <c r="N82" s="29">
        <f>SUM(L82:M82)</f>
        <v>-6.984900618731695</v>
      </c>
      <c r="O82" s="16">
        <f aca="true" t="shared" si="83" ref="O82:U82">IF($D82&lt;O$8,O$12,IF($D82&lt;P$8,P$8-$D82,0))</f>
        <v>0</v>
      </c>
      <c r="P82" s="16">
        <f t="shared" si="83"/>
        <v>72</v>
      </c>
      <c r="Q82" s="16">
        <f t="shared" si="83"/>
        <v>92</v>
      </c>
      <c r="R82" s="16">
        <f t="shared" si="83"/>
        <v>92</v>
      </c>
      <c r="S82" s="16">
        <f t="shared" si="83"/>
        <v>90</v>
      </c>
      <c r="T82" s="16">
        <f t="shared" si="83"/>
        <v>91</v>
      </c>
      <c r="U82" s="16">
        <f t="shared" si="83"/>
        <v>0</v>
      </c>
      <c r="V82" s="106">
        <f>IF(W$8&lt;V$8,0,IF($D82&lt;V$8,V$12,IF($D82&lt;W$8,W$8-$D82,0)))</f>
        <v>0</v>
      </c>
      <c r="W82" s="141">
        <f>$L82*O$11*O82</f>
        <v>0</v>
      </c>
      <c r="X82" s="63">
        <f>($L82+SUM($W82:W82))*(P$11*P82)</f>
        <v>-0.04568482191780814</v>
      </c>
      <c r="Y82" s="63">
        <f>($L82+SUM($W82:X82))*(Q$11*Q82)</f>
        <v>-0.059509877059110435</v>
      </c>
      <c r="Z82" s="63">
        <f>($L82+SUM($W82:Y82))*(R$11*R82)</f>
        <v>-0.06003486830330313</v>
      </c>
      <c r="AA82" s="63">
        <f>($L82+SUM($W82:Z82))*(S$11*S82)</f>
        <v>-0.0592478716080347</v>
      </c>
      <c r="AB82" s="63">
        <f>($L82+SUM($W82:AA82))*(T$11*T82)</f>
        <v>-0.060423179843449484</v>
      </c>
      <c r="AC82" s="63">
        <f>($L82+SUM($W82:AB82))*(U$11*U82)</f>
        <v>0</v>
      </c>
      <c r="AD82" s="63">
        <f>($L82+SUM($W82:AC82))*(V$11*V82)</f>
        <v>0</v>
      </c>
      <c r="AE82" s="110">
        <f t="shared" si="80"/>
        <v>-0.28490061873170586</v>
      </c>
    </row>
    <row r="83" spans="1:31" ht="12.75">
      <c r="A83" s="16">
        <v>4</v>
      </c>
      <c r="B83" s="15">
        <f t="shared" si="15"/>
        <v>42461</v>
      </c>
      <c r="C83" s="229">
        <f t="shared" si="66"/>
        <v>42494</v>
      </c>
      <c r="D83" s="229">
        <f t="shared" si="66"/>
        <v>42509</v>
      </c>
      <c r="E83" s="70" t="s">
        <v>116</v>
      </c>
      <c r="F83" s="3">
        <v>9</v>
      </c>
      <c r="G83" s="321">
        <v>79</v>
      </c>
      <c r="H83" s="232">
        <f t="shared" si="76"/>
        <v>1.44</v>
      </c>
      <c r="I83" s="232">
        <f t="shared" si="65"/>
        <v>1.34</v>
      </c>
      <c r="J83" s="56">
        <f t="shared" si="8"/>
        <v>105.86</v>
      </c>
      <c r="K83" s="57">
        <f t="shared" si="82"/>
        <v>113.75999999999999</v>
      </c>
      <c r="L83" s="58">
        <f aca="true" t="shared" si="84" ref="L83:L93">+J83-K83</f>
        <v>-7.8999999999999915</v>
      </c>
      <c r="M83" s="55">
        <f t="shared" si="36"/>
        <v>-0.3134616905393294</v>
      </c>
      <c r="N83" s="29">
        <f aca="true" t="shared" si="85" ref="N83:N93">SUM(L83:M83)</f>
        <v>-8.21346169053932</v>
      </c>
      <c r="O83" s="16">
        <f t="shared" si="77"/>
        <v>0</v>
      </c>
      <c r="P83" s="16">
        <f t="shared" si="78"/>
        <v>43</v>
      </c>
      <c r="Q83" s="16">
        <f t="shared" si="79"/>
        <v>92</v>
      </c>
      <c r="R83" s="16">
        <f t="shared" si="75"/>
        <v>92</v>
      </c>
      <c r="S83" s="16">
        <f t="shared" si="75"/>
        <v>90</v>
      </c>
      <c r="T83" s="16">
        <f t="shared" si="75"/>
        <v>91</v>
      </c>
      <c r="U83" s="16">
        <f t="shared" si="75"/>
        <v>0</v>
      </c>
      <c r="V83" s="106">
        <f t="shared" si="16"/>
        <v>0</v>
      </c>
      <c r="W83" s="141">
        <f t="shared" si="81"/>
        <v>0</v>
      </c>
      <c r="X83" s="63">
        <f>($L83+SUM($W83:W83))*(P$11*P83)</f>
        <v>-0.03217067579908672</v>
      </c>
      <c r="Y83" s="63">
        <f>($L83+SUM($W83:X83))*(Q$11*Q83)</f>
        <v>-0.06997695774266585</v>
      </c>
      <c r="Z83" s="63">
        <f>($L83+SUM($W83:Y83))*(R$11*R83)</f>
        <v>-0.07059428871234087</v>
      </c>
      <c r="AA83" s="63">
        <f>($L83+SUM($W83:Z83))*(S$11*S83)</f>
        <v>-0.06966886864411061</v>
      </c>
      <c r="AB83" s="63">
        <f>($L83+SUM($W83:AA83))*(T$11*T83)</f>
        <v>-0.07105089964112535</v>
      </c>
      <c r="AC83" s="63">
        <f>($L83+SUM($W83:AB83))*(U$11*U83)</f>
        <v>0</v>
      </c>
      <c r="AD83" s="63">
        <f>($L83+SUM($W83:AC83))*(V$11*V83)</f>
        <v>0</v>
      </c>
      <c r="AE83" s="110">
        <f t="shared" si="80"/>
        <v>-0.3134616905393294</v>
      </c>
    </row>
    <row r="84" spans="1:31" ht="12.75">
      <c r="A84" s="3">
        <v>5</v>
      </c>
      <c r="B84" s="15">
        <f t="shared" si="15"/>
        <v>42491</v>
      </c>
      <c r="C84" s="229">
        <f aca="true" t="shared" si="86" ref="C84:D103">+C72</f>
        <v>42524</v>
      </c>
      <c r="D84" s="229">
        <f t="shared" si="86"/>
        <v>42541</v>
      </c>
      <c r="E84" s="30" t="s">
        <v>116</v>
      </c>
      <c r="F84" s="3">
        <v>9</v>
      </c>
      <c r="G84" s="321">
        <v>118</v>
      </c>
      <c r="H84" s="232">
        <f t="shared" si="76"/>
        <v>1.44</v>
      </c>
      <c r="I84" s="232">
        <f t="shared" si="65"/>
        <v>1.34</v>
      </c>
      <c r="J84" s="56">
        <f t="shared" si="8"/>
        <v>158.12</v>
      </c>
      <c r="K84" s="57">
        <f t="shared" si="82"/>
        <v>169.92</v>
      </c>
      <c r="L84" s="58">
        <f t="shared" si="84"/>
        <v>-11.799999999999983</v>
      </c>
      <c r="M84" s="55">
        <f t="shared" si="36"/>
        <v>-0.431180553883772</v>
      </c>
      <c r="N84" s="29">
        <f t="shared" si="85"/>
        <v>-12.231180553883755</v>
      </c>
      <c r="O84" s="16">
        <f t="shared" si="77"/>
        <v>0</v>
      </c>
      <c r="P84" s="16">
        <f t="shared" si="78"/>
        <v>11</v>
      </c>
      <c r="Q84" s="16">
        <f t="shared" si="79"/>
        <v>92</v>
      </c>
      <c r="R84" s="16">
        <f t="shared" si="75"/>
        <v>92</v>
      </c>
      <c r="S84" s="16">
        <f t="shared" si="75"/>
        <v>90</v>
      </c>
      <c r="T84" s="16">
        <f t="shared" si="75"/>
        <v>91</v>
      </c>
      <c r="U84" s="16">
        <f t="shared" si="75"/>
        <v>0</v>
      </c>
      <c r="V84" s="106">
        <f t="shared" si="16"/>
        <v>0</v>
      </c>
      <c r="W84" s="141">
        <f t="shared" si="81"/>
        <v>0</v>
      </c>
      <c r="X84" s="63">
        <f>($L84+SUM($W84:W84))*(P$11*P84)</f>
        <v>-0.012292474885844732</v>
      </c>
      <c r="Y84" s="63">
        <f>($L84+SUM($W84:X84))*(Q$11*Q84)</f>
        <v>-0.10420707334008869</v>
      </c>
      <c r="Z84" s="63">
        <f>($L84+SUM($W84:Y84))*(R$11*R84)</f>
        <v>-0.10512637957613001</v>
      </c>
      <c r="AA84" s="63">
        <f>($L84+SUM($W84:Z84))*(S$11*S84)</f>
        <v>-0.10374827855500397</v>
      </c>
      <c r="AB84" s="63">
        <f>($L84+SUM($W84:AA84))*(T$11*T84)</f>
        <v>-0.10580634752670466</v>
      </c>
      <c r="AC84" s="63">
        <f>($L84+SUM($W84:AB84))*(U$11*U84)</f>
        <v>0</v>
      </c>
      <c r="AD84" s="63">
        <f>($L84+SUM($W84:AC84))*(V$11*V84)</f>
        <v>0</v>
      </c>
      <c r="AE84" s="110">
        <f t="shared" si="80"/>
        <v>-0.431180553883772</v>
      </c>
    </row>
    <row r="85" spans="1:31" ht="12.75">
      <c r="A85" s="3">
        <v>6</v>
      </c>
      <c r="B85" s="15">
        <f t="shared" si="15"/>
        <v>42522</v>
      </c>
      <c r="C85" s="229">
        <f t="shared" si="86"/>
        <v>42557</v>
      </c>
      <c r="D85" s="229">
        <f t="shared" si="86"/>
        <v>42572</v>
      </c>
      <c r="E85" s="30" t="s">
        <v>116</v>
      </c>
      <c r="F85" s="3">
        <v>9</v>
      </c>
      <c r="G85" s="321">
        <v>144</v>
      </c>
      <c r="H85" s="232">
        <f t="shared" si="76"/>
        <v>1.44</v>
      </c>
      <c r="I85" s="232">
        <f t="shared" si="65"/>
        <v>1.34</v>
      </c>
      <c r="J85" s="56">
        <f t="shared" si="8"/>
        <v>192.96</v>
      </c>
      <c r="K85" s="57">
        <f t="shared" si="82"/>
        <v>207.35999999999999</v>
      </c>
      <c r="L85" s="77">
        <f t="shared" si="84"/>
        <v>-14.399999999999977</v>
      </c>
      <c r="M85" s="78">
        <f t="shared" si="36"/>
        <v>-0.4823077763612664</v>
      </c>
      <c r="N85" s="76">
        <f t="shared" si="85"/>
        <v>-14.882307776361245</v>
      </c>
      <c r="O85" s="16">
        <f t="shared" si="77"/>
        <v>0</v>
      </c>
      <c r="P85" s="16">
        <f t="shared" si="78"/>
        <v>0</v>
      </c>
      <c r="Q85" s="16">
        <f t="shared" si="79"/>
        <v>72</v>
      </c>
      <c r="R85" s="16">
        <f t="shared" si="75"/>
        <v>92</v>
      </c>
      <c r="S85" s="16">
        <f t="shared" si="75"/>
        <v>90</v>
      </c>
      <c r="T85" s="16">
        <f t="shared" si="75"/>
        <v>91</v>
      </c>
      <c r="U85" s="16">
        <f t="shared" si="75"/>
        <v>0</v>
      </c>
      <c r="V85" s="106">
        <f t="shared" si="16"/>
        <v>0</v>
      </c>
      <c r="W85" s="141">
        <f t="shared" si="81"/>
        <v>0</v>
      </c>
      <c r="X85" s="63">
        <f>($L85+SUM($W85:W85))*(P$11*P85)</f>
        <v>0</v>
      </c>
      <c r="Y85" s="63">
        <f>($L85+SUM($W85:X85))*(Q$11*Q85)</f>
        <v>-0.09941917808219164</v>
      </c>
      <c r="Z85" s="63">
        <f>($L85+SUM($W85:Y85))*(R$11*R85)</f>
        <v>-0.12791268425595778</v>
      </c>
      <c r="AA85" s="63">
        <f>($L85+SUM($W85:Z85))*(S$11*S85)</f>
        <v>-0.12623587771606876</v>
      </c>
      <c r="AB85" s="63">
        <f>($L85+SUM($W85:AA85))*(T$11*T85)</f>
        <v>-0.12874003630704825</v>
      </c>
      <c r="AC85" s="63">
        <f>($L85+SUM($W85:AB85))*(U$11*U85)</f>
        <v>0</v>
      </c>
      <c r="AD85" s="63">
        <f>($L85+SUM($W85:AC85))*(V$11*V85)</f>
        <v>0</v>
      </c>
      <c r="AE85" s="110">
        <f t="shared" si="80"/>
        <v>-0.4823077763612664</v>
      </c>
    </row>
    <row r="86" spans="1:31" ht="12.75">
      <c r="A86" s="16">
        <v>7</v>
      </c>
      <c r="B86" s="15">
        <f t="shared" si="15"/>
        <v>42552</v>
      </c>
      <c r="C86" s="229">
        <f t="shared" si="86"/>
        <v>42585</v>
      </c>
      <c r="D86" s="229">
        <f t="shared" si="86"/>
        <v>42600</v>
      </c>
      <c r="E86" s="30" t="s">
        <v>116</v>
      </c>
      <c r="F86" s="3">
        <v>9</v>
      </c>
      <c r="G86" s="321">
        <v>149</v>
      </c>
      <c r="H86" s="232">
        <f aca="true" t="shared" si="87" ref="H86:H91">$K$8</f>
        <v>1.33</v>
      </c>
      <c r="I86" s="232">
        <f t="shared" si="65"/>
        <v>1.34</v>
      </c>
      <c r="J86" s="56">
        <f t="shared" si="8"/>
        <v>199.66000000000003</v>
      </c>
      <c r="K86" s="74">
        <f t="shared" si="82"/>
        <v>198.17000000000002</v>
      </c>
      <c r="L86" s="77">
        <f t="shared" si="84"/>
        <v>1.490000000000009</v>
      </c>
      <c r="M86" s="75">
        <f aca="true" t="shared" si="88" ref="M86:M149">+AE86</f>
        <v>0.04579926632823368</v>
      </c>
      <c r="N86" s="76">
        <f t="shared" si="85"/>
        <v>1.5357992663282427</v>
      </c>
      <c r="O86" s="16">
        <f t="shared" si="77"/>
        <v>0</v>
      </c>
      <c r="P86" s="16">
        <f t="shared" si="78"/>
        <v>0</v>
      </c>
      <c r="Q86" s="16">
        <f t="shared" si="79"/>
        <v>44</v>
      </c>
      <c r="R86" s="16">
        <f t="shared" si="75"/>
        <v>92</v>
      </c>
      <c r="S86" s="16">
        <f t="shared" si="75"/>
        <v>90</v>
      </c>
      <c r="T86" s="16">
        <f t="shared" si="75"/>
        <v>91</v>
      </c>
      <c r="U86" s="16">
        <f t="shared" si="75"/>
        <v>0</v>
      </c>
      <c r="V86" s="106">
        <f t="shared" si="16"/>
        <v>0</v>
      </c>
      <c r="W86" s="141">
        <f t="shared" si="81"/>
        <v>0</v>
      </c>
      <c r="X86" s="63">
        <f>($L86+SUM($W86:W86))*(P$11*P86)</f>
        <v>0</v>
      </c>
      <c r="Y86" s="63">
        <f>($L86+SUM($W86:X86))*(Q$11*Q86)</f>
        <v>0.006286575342465793</v>
      </c>
      <c r="Z86" s="63">
        <f>($L86+SUM($W86:Y86))*(R$11*R86)</f>
        <v>0.013200117185213068</v>
      </c>
      <c r="AA86" s="63">
        <f>($L86+SUM($W86:Z86))*(S$11*S86)</f>
        <v>0.013027076935512924</v>
      </c>
      <c r="AB86" s="63">
        <f>($L86+SUM($W86:AA86))*(T$11*T86)</f>
        <v>0.013285496865041903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89" ref="AE86:AE91">SUM(W86:AD86)</f>
        <v>0.04579926632823368</v>
      </c>
    </row>
    <row r="87" spans="1:31" ht="12.75">
      <c r="A87" s="3">
        <v>8</v>
      </c>
      <c r="B87" s="15">
        <f t="shared" si="15"/>
        <v>42583</v>
      </c>
      <c r="C87" s="229">
        <f t="shared" si="86"/>
        <v>42619</v>
      </c>
      <c r="D87" s="229">
        <f t="shared" si="86"/>
        <v>42634</v>
      </c>
      <c r="E87" s="30" t="s">
        <v>116</v>
      </c>
      <c r="F87" s="3">
        <v>9</v>
      </c>
      <c r="G87" s="321">
        <v>157</v>
      </c>
      <c r="H87" s="232">
        <f t="shared" si="87"/>
        <v>1.33</v>
      </c>
      <c r="I87" s="232">
        <f t="shared" si="65"/>
        <v>1.34</v>
      </c>
      <c r="J87" s="56">
        <f t="shared" si="8"/>
        <v>210.38000000000002</v>
      </c>
      <c r="K87" s="74">
        <f t="shared" si="82"/>
        <v>208.81</v>
      </c>
      <c r="L87" s="77">
        <f t="shared" si="84"/>
        <v>1.5700000000000216</v>
      </c>
      <c r="M87" s="75">
        <f t="shared" si="88"/>
        <v>0.04300448867615251</v>
      </c>
      <c r="N87" s="76">
        <f t="shared" si="85"/>
        <v>1.613004488676174</v>
      </c>
      <c r="O87" s="16">
        <f t="shared" si="77"/>
        <v>0</v>
      </c>
      <c r="P87" s="16">
        <f t="shared" si="78"/>
        <v>0</v>
      </c>
      <c r="Q87" s="16">
        <f t="shared" si="79"/>
        <v>10</v>
      </c>
      <c r="R87" s="16">
        <f t="shared" si="75"/>
        <v>92</v>
      </c>
      <c r="S87" s="16">
        <f t="shared" si="75"/>
        <v>90</v>
      </c>
      <c r="T87" s="16">
        <f t="shared" si="75"/>
        <v>91</v>
      </c>
      <c r="U87" s="16">
        <f t="shared" si="75"/>
        <v>0</v>
      </c>
      <c r="V87" s="106">
        <f t="shared" si="16"/>
        <v>0</v>
      </c>
      <c r="W87" s="141">
        <f t="shared" si="81"/>
        <v>0</v>
      </c>
      <c r="X87" s="63">
        <f>($L87+SUM($W87:W87))*(P$11*P87)</f>
        <v>0</v>
      </c>
      <c r="Y87" s="63">
        <f>($L87+SUM($W87:X87))*(Q$11*Q87)</f>
        <v>0.0015054794520548153</v>
      </c>
      <c r="Z87" s="63">
        <f>($L87+SUM($W87:Y87))*(R$11*R87)</f>
        <v>0.013863692174892292</v>
      </c>
      <c r="AA87" s="63">
        <f>($L87+SUM($W87:Z87))*(S$11*S87)</f>
        <v>0.013681953124999868</v>
      </c>
      <c r="AB87" s="63">
        <f>($L87+SUM($W87:AA87))*(T$11*T87)</f>
        <v>0.013953363924205533</v>
      </c>
      <c r="AC87" s="63">
        <f>($L87+SUM($W87:AB87))*(U$11*U87)</f>
        <v>0</v>
      </c>
      <c r="AD87" s="63">
        <f>($L87+SUM($W87:AC87))*(V$11*V87)</f>
        <v>0</v>
      </c>
      <c r="AE87" s="110">
        <f t="shared" si="89"/>
        <v>0.04300448867615251</v>
      </c>
    </row>
    <row r="88" spans="1:31" ht="12.75">
      <c r="A88" s="3">
        <v>9</v>
      </c>
      <c r="B88" s="15">
        <f t="shared" si="15"/>
        <v>42614</v>
      </c>
      <c r="C88" s="229">
        <f t="shared" si="86"/>
        <v>42648</v>
      </c>
      <c r="D88" s="229">
        <f t="shared" si="86"/>
        <v>42663</v>
      </c>
      <c r="E88" s="30" t="s">
        <v>116</v>
      </c>
      <c r="F88" s="3">
        <v>9</v>
      </c>
      <c r="G88" s="321">
        <v>142</v>
      </c>
      <c r="H88" s="232">
        <f t="shared" si="87"/>
        <v>1.33</v>
      </c>
      <c r="I88" s="232">
        <f t="shared" si="65"/>
        <v>1.34</v>
      </c>
      <c r="J88" s="56">
        <f t="shared" si="8"/>
        <v>190.28</v>
      </c>
      <c r="K88" s="74">
        <f t="shared" si="82"/>
        <v>188.86</v>
      </c>
      <c r="L88" s="77">
        <f t="shared" si="84"/>
        <v>1.4199999999999875</v>
      </c>
      <c r="M88" s="75">
        <f t="shared" si="88"/>
        <v>0.03486595792107307</v>
      </c>
      <c r="N88" s="76">
        <f t="shared" si="85"/>
        <v>1.4548659579210605</v>
      </c>
      <c r="O88" s="16">
        <f t="shared" si="77"/>
        <v>0</v>
      </c>
      <c r="P88" s="16">
        <f t="shared" si="78"/>
        <v>0</v>
      </c>
      <c r="Q88" s="16">
        <f t="shared" si="79"/>
        <v>0</v>
      </c>
      <c r="R88" s="16">
        <f t="shared" si="75"/>
        <v>73</v>
      </c>
      <c r="S88" s="16">
        <f t="shared" si="75"/>
        <v>90</v>
      </c>
      <c r="T88" s="16">
        <f t="shared" si="75"/>
        <v>91</v>
      </c>
      <c r="U88" s="16">
        <f t="shared" si="75"/>
        <v>0</v>
      </c>
      <c r="V88" s="106">
        <f t="shared" si="16"/>
        <v>0</v>
      </c>
      <c r="W88" s="141">
        <f t="shared" si="81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0.009939999999999914</v>
      </c>
      <c r="AA88" s="63">
        <f>($L88+SUM($W88:Z88))*(S$11*S88)</f>
        <v>0.012340578082191673</v>
      </c>
      <c r="AB88" s="63">
        <f>($L88+SUM($W88:AA88))*(T$11*T88)</f>
        <v>0.01258537983888148</v>
      </c>
      <c r="AC88" s="63">
        <f>($L88+SUM($W88:AB88))*(U$11*U88)</f>
        <v>0</v>
      </c>
      <c r="AD88" s="63">
        <f>($L88+SUM($W88:AC88))*(V$11*V88)</f>
        <v>0</v>
      </c>
      <c r="AE88" s="110">
        <f t="shared" si="89"/>
        <v>0.03486595792107307</v>
      </c>
    </row>
    <row r="89" spans="1:31" ht="12.75">
      <c r="A89" s="16">
        <v>10</v>
      </c>
      <c r="B89" s="15">
        <f t="shared" si="15"/>
        <v>42644</v>
      </c>
      <c r="C89" s="229">
        <f t="shared" si="86"/>
        <v>42677</v>
      </c>
      <c r="D89" s="229">
        <f t="shared" si="86"/>
        <v>42692</v>
      </c>
      <c r="E89" s="30" t="s">
        <v>116</v>
      </c>
      <c r="F89" s="3">
        <v>9</v>
      </c>
      <c r="G89" s="321">
        <v>104</v>
      </c>
      <c r="H89" s="232">
        <f t="shared" si="87"/>
        <v>1.33</v>
      </c>
      <c r="I89" s="232">
        <f t="shared" si="65"/>
        <v>1.34</v>
      </c>
      <c r="J89" s="56">
        <f t="shared" si="8"/>
        <v>139.36</v>
      </c>
      <c r="K89" s="74">
        <f t="shared" si="82"/>
        <v>138.32</v>
      </c>
      <c r="L89" s="77">
        <f t="shared" si="84"/>
        <v>1.0400000000000205</v>
      </c>
      <c r="M89" s="75">
        <f t="shared" si="88"/>
        <v>0.02259316358909604</v>
      </c>
      <c r="N89" s="76">
        <f t="shared" si="85"/>
        <v>1.0625931635891166</v>
      </c>
      <c r="O89" s="16">
        <f t="shared" si="77"/>
        <v>0</v>
      </c>
      <c r="P89" s="16">
        <f t="shared" si="78"/>
        <v>0</v>
      </c>
      <c r="Q89" s="16">
        <f t="shared" si="79"/>
        <v>0</v>
      </c>
      <c r="R89" s="16">
        <f t="shared" si="75"/>
        <v>44</v>
      </c>
      <c r="S89" s="16">
        <f t="shared" si="75"/>
        <v>90</v>
      </c>
      <c r="T89" s="16">
        <f t="shared" si="75"/>
        <v>91</v>
      </c>
      <c r="U89" s="16">
        <f t="shared" si="75"/>
        <v>0</v>
      </c>
      <c r="V89" s="106">
        <f t="shared" si="16"/>
        <v>0</v>
      </c>
      <c r="W89" s="141">
        <f t="shared" si="81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0.0043879452054795395</v>
      </c>
      <c r="AA89" s="63">
        <f>($L89+SUM($W89:Z89))*(S$11*S89)</f>
        <v>0.009013211033965275</v>
      </c>
      <c r="AB89" s="63">
        <f>($L89+SUM($W89:AA89))*(T$11*T89)</f>
        <v>0.009192007349651223</v>
      </c>
      <c r="AC89" s="63">
        <f>($L89+SUM($W89:AB89))*(U$11*U89)</f>
        <v>0</v>
      </c>
      <c r="AD89" s="63">
        <f>($L89+SUM($W89:AC89))*(V$11*V89)</f>
        <v>0</v>
      </c>
      <c r="AE89" s="110">
        <f t="shared" si="89"/>
        <v>0.02259316358909604</v>
      </c>
    </row>
    <row r="90" spans="1:31" ht="12.75">
      <c r="A90" s="3">
        <v>11</v>
      </c>
      <c r="B90" s="15">
        <f t="shared" si="15"/>
        <v>42675</v>
      </c>
      <c r="C90" s="229">
        <f t="shared" si="86"/>
        <v>42709</v>
      </c>
      <c r="D90" s="229">
        <f t="shared" si="86"/>
        <v>42724</v>
      </c>
      <c r="E90" s="30" t="s">
        <v>116</v>
      </c>
      <c r="F90" s="3">
        <v>9</v>
      </c>
      <c r="G90" s="321">
        <v>87</v>
      </c>
      <c r="H90" s="232">
        <f t="shared" si="87"/>
        <v>1.33</v>
      </c>
      <c r="I90" s="232">
        <f t="shared" si="65"/>
        <v>1.34</v>
      </c>
      <c r="J90" s="56">
        <f t="shared" si="8"/>
        <v>116.58000000000001</v>
      </c>
      <c r="K90" s="74">
        <f t="shared" si="82"/>
        <v>115.71000000000001</v>
      </c>
      <c r="L90" s="77">
        <f t="shared" si="84"/>
        <v>0.8700000000000045</v>
      </c>
      <c r="M90" s="75">
        <f t="shared" si="88"/>
        <v>0.016183926404539733</v>
      </c>
      <c r="N90" s="76">
        <f t="shared" si="85"/>
        <v>0.8861839264045442</v>
      </c>
      <c r="O90" s="16">
        <f t="shared" si="77"/>
        <v>0</v>
      </c>
      <c r="P90" s="16">
        <f t="shared" si="78"/>
        <v>0</v>
      </c>
      <c r="Q90" s="16">
        <f t="shared" si="79"/>
        <v>0</v>
      </c>
      <c r="R90" s="16">
        <f aca="true" t="shared" si="90" ref="R90:R113">IF($D90&lt;R$8,R$12,IF($D90&lt;S$8,S$8-$D90,0))</f>
        <v>12</v>
      </c>
      <c r="S90" s="16">
        <f aca="true" t="shared" si="91" ref="S90:U113">IF($D90&lt;S$8,S$12,IF($D90&lt;T$8,T$8-$D90,0))</f>
        <v>90</v>
      </c>
      <c r="T90" s="16">
        <f t="shared" si="91"/>
        <v>91</v>
      </c>
      <c r="U90" s="16">
        <f t="shared" si="91"/>
        <v>0</v>
      </c>
      <c r="V90" s="106">
        <f t="shared" si="16"/>
        <v>0</v>
      </c>
      <c r="W90" s="141">
        <f t="shared" si="81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0.0010010958904109642</v>
      </c>
      <c r="AA90" s="63">
        <f>($L90+SUM($W90:Z90))*(S$11*S90)</f>
        <v>0.007516858772752902</v>
      </c>
      <c r="AB90" s="63">
        <f>($L90+SUM($W90:AA90))*(T$11*T90)</f>
        <v>0.007665971741375867</v>
      </c>
      <c r="AC90" s="63">
        <f>($L90+SUM($W90:AB90))*(U$11*U90)</f>
        <v>0</v>
      </c>
      <c r="AD90" s="63">
        <f>($L90+SUM($W90:AC90))*(V$11*V90)</f>
        <v>0</v>
      </c>
      <c r="AE90" s="110">
        <f t="shared" si="89"/>
        <v>0.016183926404539733</v>
      </c>
    </row>
    <row r="91" spans="1:31" s="69" customFormat="1" ht="12.75">
      <c r="A91" s="3">
        <v>12</v>
      </c>
      <c r="B91" s="83">
        <f t="shared" si="15"/>
        <v>42705</v>
      </c>
      <c r="C91" s="229">
        <f t="shared" si="86"/>
        <v>42740</v>
      </c>
      <c r="D91" s="229">
        <f t="shared" si="86"/>
        <v>42755</v>
      </c>
      <c r="E91" s="84" t="s">
        <v>116</v>
      </c>
      <c r="F91" s="81">
        <v>9</v>
      </c>
      <c r="G91" s="322">
        <v>92</v>
      </c>
      <c r="H91" s="233">
        <f t="shared" si="87"/>
        <v>1.33</v>
      </c>
      <c r="I91" s="233">
        <f t="shared" si="65"/>
        <v>1.34</v>
      </c>
      <c r="J91" s="85">
        <f t="shared" si="8"/>
        <v>123.28</v>
      </c>
      <c r="K91" s="86">
        <f t="shared" si="82"/>
        <v>122.36000000000001</v>
      </c>
      <c r="L91" s="87">
        <f t="shared" si="84"/>
        <v>0.9199999999999875</v>
      </c>
      <c r="M91" s="88">
        <f t="shared" si="88"/>
        <v>0.014346162859823413</v>
      </c>
      <c r="N91" s="89">
        <f t="shared" si="85"/>
        <v>0.9343461628598109</v>
      </c>
      <c r="O91" s="81">
        <f t="shared" si="77"/>
        <v>0</v>
      </c>
      <c r="P91" s="81">
        <f t="shared" si="78"/>
        <v>0</v>
      </c>
      <c r="Q91" s="81">
        <f t="shared" si="79"/>
        <v>0</v>
      </c>
      <c r="R91" s="81">
        <f t="shared" si="90"/>
        <v>0</v>
      </c>
      <c r="S91" s="81">
        <f t="shared" si="91"/>
        <v>71</v>
      </c>
      <c r="T91" s="81">
        <f t="shared" si="91"/>
        <v>91</v>
      </c>
      <c r="U91" s="81">
        <f t="shared" si="91"/>
        <v>0</v>
      </c>
      <c r="V91" s="107">
        <f t="shared" si="16"/>
        <v>0</v>
      </c>
      <c r="W91" s="142">
        <f t="shared" si="81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0.006263561643835532</v>
      </c>
      <c r="AB91" s="90">
        <f>($L91+SUM($W91:AA91))*(T$11*T91)</f>
        <v>0.00808260121598788</v>
      </c>
      <c r="AC91" s="90">
        <f>($L91+SUM($W91:AB91))*(U$11*U91)</f>
        <v>0</v>
      </c>
      <c r="AD91" s="90">
        <f>($L91+SUM($W91:AC91))*(V$11*V91)</f>
        <v>0</v>
      </c>
      <c r="AE91" s="111">
        <f t="shared" si="89"/>
        <v>0.014346162859823413</v>
      </c>
    </row>
    <row r="92" spans="1:31" ht="12.75">
      <c r="A92" s="16">
        <v>1</v>
      </c>
      <c r="B92" s="15">
        <f t="shared" si="15"/>
        <v>42370</v>
      </c>
      <c r="C92" s="228">
        <f t="shared" si="86"/>
        <v>42403</v>
      </c>
      <c r="D92" s="228">
        <f t="shared" si="86"/>
        <v>42418</v>
      </c>
      <c r="E92" s="118" t="s">
        <v>143</v>
      </c>
      <c r="F92" s="16">
        <v>9</v>
      </c>
      <c r="G92" s="321">
        <v>9</v>
      </c>
      <c r="H92" s="232">
        <f aca="true" t="shared" si="92" ref="H92:H97">$K$3</f>
        <v>1.44</v>
      </c>
      <c r="I92" s="232">
        <f t="shared" si="65"/>
        <v>1.34</v>
      </c>
      <c r="J92" s="56">
        <f t="shared" si="8"/>
        <v>12.06</v>
      </c>
      <c r="K92" s="57">
        <f t="shared" si="82"/>
        <v>12.959999999999999</v>
      </c>
      <c r="L92" s="58">
        <f t="shared" si="84"/>
        <v>-0.8999999999999986</v>
      </c>
      <c r="M92" s="55">
        <f t="shared" si="88"/>
        <v>-0.04354592363611533</v>
      </c>
      <c r="N92" s="29">
        <f t="shared" si="85"/>
        <v>-0.9435459236361139</v>
      </c>
      <c r="O92" s="16">
        <f t="shared" si="77"/>
        <v>43</v>
      </c>
      <c r="P92" s="16">
        <f t="shared" si="78"/>
        <v>91</v>
      </c>
      <c r="Q92" s="16">
        <f t="shared" si="79"/>
        <v>92</v>
      </c>
      <c r="R92" s="16">
        <f t="shared" si="90"/>
        <v>92</v>
      </c>
      <c r="S92" s="16">
        <f t="shared" si="91"/>
        <v>90</v>
      </c>
      <c r="T92" s="16">
        <f t="shared" si="91"/>
        <v>91</v>
      </c>
      <c r="U92" s="16">
        <f t="shared" si="91"/>
        <v>0</v>
      </c>
      <c r="V92" s="106">
        <f>IF(W$8&lt;V$8,0,IF($D92&lt;V$8,V$12,IF($D92&lt;W$8,W$8-$D92,0)))</f>
        <v>0</v>
      </c>
      <c r="W92" s="141">
        <f>$L92*O$11*O92</f>
        <v>-0.003445890410958899</v>
      </c>
      <c r="X92" s="63">
        <f>($L92+SUM($W92:W92))*(P$11*P92)</f>
        <v>-0.007785888432914232</v>
      </c>
      <c r="Y92" s="63">
        <f>($L92+SUM($W92:X92))*(Q$11*Q92)</f>
        <v>-0.008038811857197993</v>
      </c>
      <c r="Z92" s="63">
        <f>($L92+SUM($W92:Y92))*(R$11*R92)</f>
        <v>-0.008109729594677931</v>
      </c>
      <c r="AA92" s="63">
        <f>($L92+SUM($W92:Z92))*(S$11*S92)</f>
        <v>-0.008003419202552344</v>
      </c>
      <c r="AB92" s="63">
        <f>($L92+SUM($W92:AA92))*(T$11*T92)</f>
        <v>-0.008162184137813933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3" ref="AE92:AE97">SUM(W92:AD92)</f>
        <v>-0.04354592363611533</v>
      </c>
    </row>
    <row r="93" spans="1:31" ht="12.75">
      <c r="A93" s="3">
        <v>2</v>
      </c>
      <c r="B93" s="15">
        <f t="shared" si="15"/>
        <v>42401</v>
      </c>
      <c r="C93" s="229">
        <f t="shared" si="86"/>
        <v>42432</v>
      </c>
      <c r="D93" s="229">
        <f t="shared" si="86"/>
        <v>42447</v>
      </c>
      <c r="E93" s="70" t="s">
        <v>143</v>
      </c>
      <c r="F93" s="3">
        <v>9</v>
      </c>
      <c r="G93" s="321">
        <v>11</v>
      </c>
      <c r="H93" s="232">
        <f t="shared" si="92"/>
        <v>1.44</v>
      </c>
      <c r="I93" s="232">
        <f t="shared" si="65"/>
        <v>1.34</v>
      </c>
      <c r="J93" s="56">
        <f t="shared" si="8"/>
        <v>14.74</v>
      </c>
      <c r="K93" s="57">
        <f t="shared" si="82"/>
        <v>15.84</v>
      </c>
      <c r="L93" s="58">
        <f t="shared" si="84"/>
        <v>-1.0999999999999996</v>
      </c>
      <c r="M93" s="55">
        <f t="shared" si="88"/>
        <v>-0.050256311109231566</v>
      </c>
      <c r="N93" s="29">
        <f t="shared" si="85"/>
        <v>-1.1502563111092312</v>
      </c>
      <c r="O93" s="16">
        <f t="shared" si="77"/>
        <v>14</v>
      </c>
      <c r="P93" s="16">
        <f t="shared" si="78"/>
        <v>91</v>
      </c>
      <c r="Q93" s="16">
        <f t="shared" si="79"/>
        <v>92</v>
      </c>
      <c r="R93" s="16">
        <f t="shared" si="90"/>
        <v>92</v>
      </c>
      <c r="S93" s="16">
        <f t="shared" si="91"/>
        <v>90</v>
      </c>
      <c r="T93" s="16">
        <f t="shared" si="91"/>
        <v>91</v>
      </c>
      <c r="U93" s="16">
        <f t="shared" si="91"/>
        <v>0</v>
      </c>
      <c r="V93" s="106">
        <f aca="true" t="shared" si="94" ref="V93:V103">IF(W$8&lt;V$8,0,IF($D93&lt;V$8,V$12,IF($D93&lt;W$8,W$8-$D93,0)))</f>
        <v>0</v>
      </c>
      <c r="W93" s="141">
        <f aca="true" t="shared" si="95" ref="W93:W103">$L93*O$11*O93</f>
        <v>-0.0013712328767123284</v>
      </c>
      <c r="X93" s="63">
        <f>($L93+SUM($W93:W93))*(P$11*P93)</f>
        <v>-0.00949160722674673</v>
      </c>
      <c r="Y93" s="63">
        <f>($L93+SUM($W93:X93))*(Q$11*Q93)</f>
        <v>-0.009799940671597637</v>
      </c>
      <c r="Z93" s="63">
        <f>($L93+SUM($W93:Y93))*(R$11*R93)</f>
        <v>-0.009886394942727897</v>
      </c>
      <c r="AA93" s="63">
        <f>($L93+SUM($W93:Z93))*(S$11*S93)</f>
        <v>-0.009756794256194577</v>
      </c>
      <c r="AB93" s="63">
        <f>($L93+SUM($W93:AA93))*(T$11*T93)</f>
        <v>-0.00995034113525239</v>
      </c>
      <c r="AC93" s="63">
        <f>($L93+SUM($W93:AB93))*(U$11*U93)</f>
        <v>0</v>
      </c>
      <c r="AD93" s="63">
        <f>($L93+SUM($W93:AC93))*(V$11*V93)</f>
        <v>0</v>
      </c>
      <c r="AE93" s="110">
        <f t="shared" si="93"/>
        <v>-0.050256311109231566</v>
      </c>
    </row>
    <row r="94" spans="1:31" ht="12.75">
      <c r="A94" s="3">
        <v>3</v>
      </c>
      <c r="B94" s="15">
        <f t="shared" si="15"/>
        <v>42430</v>
      </c>
      <c r="C94" s="229">
        <f t="shared" si="86"/>
        <v>42465</v>
      </c>
      <c r="D94" s="229">
        <f t="shared" si="86"/>
        <v>42480</v>
      </c>
      <c r="E94" s="70" t="s">
        <v>143</v>
      </c>
      <c r="F94" s="3">
        <v>9</v>
      </c>
      <c r="G94" s="321">
        <v>13</v>
      </c>
      <c r="H94" s="232">
        <f t="shared" si="92"/>
        <v>1.44</v>
      </c>
      <c r="I94" s="232">
        <f t="shared" si="65"/>
        <v>1.34</v>
      </c>
      <c r="J94" s="56">
        <f t="shared" si="8"/>
        <v>17.42</v>
      </c>
      <c r="K94" s="57">
        <f t="shared" si="82"/>
        <v>18.72</v>
      </c>
      <c r="L94" s="58">
        <f>+J94-K94</f>
        <v>-1.2999999999999972</v>
      </c>
      <c r="M94" s="55">
        <f t="shared" si="88"/>
        <v>-0.05527922453003246</v>
      </c>
      <c r="N94" s="29">
        <f>SUM(L94:M94)</f>
        <v>-1.3552792245300296</v>
      </c>
      <c r="O94" s="16">
        <f t="shared" si="77"/>
        <v>0</v>
      </c>
      <c r="P94" s="16">
        <f t="shared" si="78"/>
        <v>72</v>
      </c>
      <c r="Q94" s="16">
        <f t="shared" si="79"/>
        <v>92</v>
      </c>
      <c r="R94" s="16">
        <f t="shared" si="90"/>
        <v>92</v>
      </c>
      <c r="S94" s="16">
        <f t="shared" si="91"/>
        <v>90</v>
      </c>
      <c r="T94" s="16">
        <f t="shared" si="91"/>
        <v>91</v>
      </c>
      <c r="U94" s="16">
        <f t="shared" si="91"/>
        <v>0</v>
      </c>
      <c r="V94" s="106">
        <f t="shared" si="94"/>
        <v>0</v>
      </c>
      <c r="W94" s="141">
        <f t="shared" si="95"/>
        <v>0</v>
      </c>
      <c r="X94" s="63">
        <f>($L94+SUM($W94:W94))*(P$11*P94)</f>
        <v>-0.008864219178082174</v>
      </c>
      <c r="Y94" s="63">
        <f>($L94+SUM($W94:X94))*(Q$11*Q94)</f>
        <v>-0.011546692563707989</v>
      </c>
      <c r="Z94" s="63">
        <f>($L94+SUM($W94:Y94))*(R$11*R94)</f>
        <v>-0.011648556536461796</v>
      </c>
      <c r="AA94" s="63">
        <f>($L94+SUM($W94:Z94))*(S$11*S94)</f>
        <v>-0.011495855685141056</v>
      </c>
      <c r="AB94" s="63">
        <f>($L94+SUM($W94:AA94))*(T$11*T94)</f>
        <v>-0.011723900566639446</v>
      </c>
      <c r="AC94" s="63">
        <f>($L94+SUM($W94:AB94))*(U$11*U94)</f>
        <v>0</v>
      </c>
      <c r="AD94" s="63">
        <f>($L94+SUM($W94:AC94))*(V$11*V94)</f>
        <v>0</v>
      </c>
      <c r="AE94" s="110">
        <f t="shared" si="93"/>
        <v>-0.05527922453003246</v>
      </c>
    </row>
    <row r="95" spans="1:31" ht="12.75">
      <c r="A95" s="16">
        <v>4</v>
      </c>
      <c r="B95" s="15">
        <f t="shared" si="15"/>
        <v>42461</v>
      </c>
      <c r="C95" s="229">
        <f t="shared" si="86"/>
        <v>42494</v>
      </c>
      <c r="D95" s="229">
        <f t="shared" si="86"/>
        <v>42509</v>
      </c>
      <c r="E95" s="30" t="s">
        <v>143</v>
      </c>
      <c r="F95" s="3">
        <v>9</v>
      </c>
      <c r="G95" s="321">
        <v>24</v>
      </c>
      <c r="H95" s="232">
        <f t="shared" si="92"/>
        <v>1.44</v>
      </c>
      <c r="I95" s="232">
        <f t="shared" si="65"/>
        <v>1.34</v>
      </c>
      <c r="J95" s="56">
        <f t="shared" si="8"/>
        <v>32.160000000000004</v>
      </c>
      <c r="K95" s="57">
        <f t="shared" si="82"/>
        <v>34.56</v>
      </c>
      <c r="L95" s="58">
        <f aca="true" t="shared" si="96" ref="L95:L105">+J95-K95</f>
        <v>-2.3999999999999986</v>
      </c>
      <c r="M95" s="55">
        <f t="shared" si="88"/>
        <v>-0.09522886801194821</v>
      </c>
      <c r="N95" s="29">
        <f aca="true" t="shared" si="97" ref="N95:N105">SUM(L95:M95)</f>
        <v>-2.4952288680119468</v>
      </c>
      <c r="O95" s="16">
        <f t="shared" si="77"/>
        <v>0</v>
      </c>
      <c r="P95" s="16">
        <f t="shared" si="78"/>
        <v>43</v>
      </c>
      <c r="Q95" s="16">
        <f t="shared" si="79"/>
        <v>92</v>
      </c>
      <c r="R95" s="16">
        <f t="shared" si="90"/>
        <v>92</v>
      </c>
      <c r="S95" s="16">
        <f t="shared" si="91"/>
        <v>90</v>
      </c>
      <c r="T95" s="16">
        <f t="shared" si="91"/>
        <v>91</v>
      </c>
      <c r="U95" s="16">
        <f t="shared" si="91"/>
        <v>0</v>
      </c>
      <c r="V95" s="106">
        <f t="shared" si="94"/>
        <v>0</v>
      </c>
      <c r="W95" s="141">
        <f t="shared" si="95"/>
        <v>0</v>
      </c>
      <c r="X95" s="63">
        <f>($L95+SUM($W95:W95))*(P$11*P95)</f>
        <v>-0.009773369863013692</v>
      </c>
      <c r="Y95" s="63">
        <f>($L95+SUM($W95:X95))*(Q$11*Q95)</f>
        <v>-0.02125882260536685</v>
      </c>
      <c r="Z95" s="63">
        <f>($L95+SUM($W95:Y95))*(R$11*R95)</f>
        <v>-0.02144636619109091</v>
      </c>
      <c r="AA95" s="63">
        <f>($L95+SUM($W95:Z95))*(S$11*S95)</f>
        <v>-0.021165225917198167</v>
      </c>
      <c r="AB95" s="63">
        <f>($L95+SUM($W95:AA95))*(T$11*T95)</f>
        <v>-0.021585083435278596</v>
      </c>
      <c r="AC95" s="63">
        <f>($L95+SUM($W95:AB95))*(U$11*U95)</f>
        <v>0</v>
      </c>
      <c r="AD95" s="63">
        <f>($L95+SUM($W95:AC95))*(V$11*V95)</f>
        <v>0</v>
      </c>
      <c r="AE95" s="110">
        <f t="shared" si="93"/>
        <v>-0.09522886801194821</v>
      </c>
    </row>
    <row r="96" spans="1:31" ht="12.75">
      <c r="A96" s="3">
        <v>5</v>
      </c>
      <c r="B96" s="15">
        <f t="shared" si="15"/>
        <v>42491</v>
      </c>
      <c r="C96" s="229">
        <f t="shared" si="86"/>
        <v>42524</v>
      </c>
      <c r="D96" s="229">
        <f t="shared" si="86"/>
        <v>42541</v>
      </c>
      <c r="E96" s="30" t="s">
        <v>143</v>
      </c>
      <c r="F96" s="3">
        <v>9</v>
      </c>
      <c r="G96" s="321">
        <v>21</v>
      </c>
      <c r="H96" s="232">
        <f t="shared" si="92"/>
        <v>1.44</v>
      </c>
      <c r="I96" s="232">
        <f aca="true" t="shared" si="98" ref="I96:I127">$J$3</f>
        <v>1.34</v>
      </c>
      <c r="J96" s="56">
        <f t="shared" si="8"/>
        <v>28.14</v>
      </c>
      <c r="K96" s="57">
        <f t="shared" si="82"/>
        <v>30.24</v>
      </c>
      <c r="L96" s="58">
        <f t="shared" si="96"/>
        <v>-2.099999999999998</v>
      </c>
      <c r="M96" s="55">
        <f t="shared" si="88"/>
        <v>-0.07673552230134931</v>
      </c>
      <c r="N96" s="29">
        <f t="shared" si="97"/>
        <v>-2.1767355223013474</v>
      </c>
      <c r="O96" s="16">
        <f t="shared" si="77"/>
        <v>0</v>
      </c>
      <c r="P96" s="16">
        <f t="shared" si="78"/>
        <v>11</v>
      </c>
      <c r="Q96" s="16">
        <f t="shared" si="79"/>
        <v>92</v>
      </c>
      <c r="R96" s="16">
        <f t="shared" si="90"/>
        <v>92</v>
      </c>
      <c r="S96" s="16">
        <f t="shared" si="91"/>
        <v>90</v>
      </c>
      <c r="T96" s="16">
        <f t="shared" si="91"/>
        <v>91</v>
      </c>
      <c r="U96" s="16">
        <f t="shared" si="91"/>
        <v>0</v>
      </c>
      <c r="V96" s="106">
        <f t="shared" si="94"/>
        <v>0</v>
      </c>
      <c r="W96" s="141">
        <f t="shared" si="95"/>
        <v>0</v>
      </c>
      <c r="X96" s="63">
        <f>($L96+SUM($W96:W96))*(P$11*P96)</f>
        <v>-0.0021876438356164363</v>
      </c>
      <c r="Y96" s="63">
        <f>($L96+SUM($W96:X96))*(Q$11*Q96)</f>
        <v>-0.018545326611371725</v>
      </c>
      <c r="Z96" s="63">
        <f>($L96+SUM($W96:Y96))*(R$11*R96)</f>
        <v>-0.018708931958463827</v>
      </c>
      <c r="AA96" s="63">
        <f>($L96+SUM($W96:Z96))*(S$11*S96)</f>
        <v>-0.018463676691992243</v>
      </c>
      <c r="AB96" s="63">
        <f>($L96+SUM($W96:AA96))*(T$11*T96)</f>
        <v>-0.018829943203905075</v>
      </c>
      <c r="AC96" s="63">
        <f>($L96+SUM($W96:AB96))*(U$11*U96)</f>
        <v>0</v>
      </c>
      <c r="AD96" s="63">
        <f>($L96+SUM($W96:AC96))*(V$11*V96)</f>
        <v>0</v>
      </c>
      <c r="AE96" s="110">
        <f t="shared" si="93"/>
        <v>-0.07673552230134931</v>
      </c>
    </row>
    <row r="97" spans="1:31" ht="12.75">
      <c r="A97" s="3">
        <v>6</v>
      </c>
      <c r="B97" s="15">
        <f aca="true" t="shared" si="99" ref="B97:B160">DATE($N$1,A97,1)</f>
        <v>42522</v>
      </c>
      <c r="C97" s="229">
        <f t="shared" si="86"/>
        <v>42557</v>
      </c>
      <c r="D97" s="229">
        <f t="shared" si="86"/>
        <v>42572</v>
      </c>
      <c r="E97" s="30" t="s">
        <v>143</v>
      </c>
      <c r="F97" s="3">
        <v>9</v>
      </c>
      <c r="G97" s="321">
        <v>22</v>
      </c>
      <c r="H97" s="232">
        <f t="shared" si="92"/>
        <v>1.44</v>
      </c>
      <c r="I97" s="232">
        <f t="shared" si="98"/>
        <v>1.34</v>
      </c>
      <c r="J97" s="56">
        <f aca="true" t="shared" si="100" ref="J97:J160">+$G97*I97</f>
        <v>29.48</v>
      </c>
      <c r="K97" s="57">
        <f t="shared" si="82"/>
        <v>31.68</v>
      </c>
      <c r="L97" s="77">
        <f t="shared" si="96"/>
        <v>-2.1999999999999993</v>
      </c>
      <c r="M97" s="78">
        <f t="shared" si="88"/>
        <v>-0.0736859102774158</v>
      </c>
      <c r="N97" s="76">
        <f t="shared" si="97"/>
        <v>-2.273685910277415</v>
      </c>
      <c r="O97" s="16">
        <f aca="true" t="shared" si="101" ref="O97:U97">IF($D97&lt;O$8,O$12,IF($D97&lt;P$8,P$8-$D97,0))</f>
        <v>0</v>
      </c>
      <c r="P97" s="16">
        <f t="shared" si="101"/>
        <v>0</v>
      </c>
      <c r="Q97" s="16">
        <f t="shared" si="101"/>
        <v>72</v>
      </c>
      <c r="R97" s="16">
        <f t="shared" si="101"/>
        <v>92</v>
      </c>
      <c r="S97" s="16">
        <f t="shared" si="101"/>
        <v>90</v>
      </c>
      <c r="T97" s="16">
        <f t="shared" si="101"/>
        <v>91</v>
      </c>
      <c r="U97" s="16">
        <f t="shared" si="101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-0.015189041095890407</v>
      </c>
      <c r="Z97" s="63">
        <f>($L97+SUM($W97:Y97))*(R$11*R97)</f>
        <v>-0.0195422156502158</v>
      </c>
      <c r="AA97" s="63">
        <f>($L97+SUM($W97:Z97))*(S$11*S97)</f>
        <v>-0.019286036873288306</v>
      </c>
      <c r="AB97" s="63">
        <f>($L97+SUM($W97:AA97))*(T$11*T97)</f>
        <v>-0.019668616658021287</v>
      </c>
      <c r="AC97" s="63">
        <f>($L97+SUM($W97:AB97))*(U$11*U97)</f>
        <v>0</v>
      </c>
      <c r="AD97" s="63">
        <f>($L97+SUM($W97:AC97))*(V$11*V97)</f>
        <v>0</v>
      </c>
      <c r="AE97" s="110">
        <f t="shared" si="93"/>
        <v>-0.0736859102774158</v>
      </c>
    </row>
    <row r="98" spans="1:31" ht="12.75">
      <c r="A98" s="16">
        <v>7</v>
      </c>
      <c r="B98" s="15">
        <f t="shared" si="99"/>
        <v>42552</v>
      </c>
      <c r="C98" s="229">
        <f t="shared" si="86"/>
        <v>42585</v>
      </c>
      <c r="D98" s="229">
        <f t="shared" si="86"/>
        <v>42600</v>
      </c>
      <c r="E98" s="30" t="s">
        <v>143</v>
      </c>
      <c r="F98" s="3">
        <v>9</v>
      </c>
      <c r="G98" s="321">
        <v>12</v>
      </c>
      <c r="H98" s="232">
        <f aca="true" t="shared" si="102" ref="H98:H103">$K$8</f>
        <v>1.33</v>
      </c>
      <c r="I98" s="232">
        <f t="shared" si="98"/>
        <v>1.34</v>
      </c>
      <c r="J98" s="56">
        <f t="shared" si="100"/>
        <v>16.080000000000002</v>
      </c>
      <c r="K98" s="74">
        <f t="shared" si="82"/>
        <v>15.96</v>
      </c>
      <c r="L98" s="77">
        <f t="shared" si="96"/>
        <v>0.120000000000001</v>
      </c>
      <c r="M98" s="75">
        <f t="shared" si="88"/>
        <v>0.003688531516367822</v>
      </c>
      <c r="N98" s="76">
        <f t="shared" si="97"/>
        <v>0.12368853151636881</v>
      </c>
      <c r="O98" s="16">
        <f t="shared" si="77"/>
        <v>0</v>
      </c>
      <c r="P98" s="16">
        <f t="shared" si="78"/>
        <v>0</v>
      </c>
      <c r="Q98" s="16">
        <f t="shared" si="79"/>
        <v>44</v>
      </c>
      <c r="R98" s="16">
        <f t="shared" si="90"/>
        <v>92</v>
      </c>
      <c r="S98" s="16">
        <f t="shared" si="91"/>
        <v>90</v>
      </c>
      <c r="T98" s="16">
        <f t="shared" si="91"/>
        <v>91</v>
      </c>
      <c r="U98" s="16">
        <f t="shared" si="91"/>
        <v>0</v>
      </c>
      <c r="V98" s="106">
        <f t="shared" si="94"/>
        <v>0</v>
      </c>
      <c r="W98" s="141">
        <f t="shared" si="95"/>
        <v>0</v>
      </c>
      <c r="X98" s="63">
        <f>($L98+SUM($W98:W98))*(P$11*P98)</f>
        <v>0</v>
      </c>
      <c r="Y98" s="63">
        <f>($L98+SUM($W98:X98))*(Q$11*Q98)</f>
        <v>0.000506301369863018</v>
      </c>
      <c r="Z98" s="63">
        <f>($L98+SUM($W98:Y98))*(R$11*R98)</f>
        <v>0.0010630966860574306</v>
      </c>
      <c r="AA98" s="63">
        <f>($L98+SUM($W98:Z98))*(S$11*S98)</f>
        <v>0.0010491605585648016</v>
      </c>
      <c r="AB98" s="63">
        <f>($L98+SUM($W98:AA98))*(T$11*T98)</f>
        <v>0.0010699729018825716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3" ref="AE98:AE103">SUM(W98:AD98)</f>
        <v>0.003688531516367822</v>
      </c>
    </row>
    <row r="99" spans="1:31" ht="12.75">
      <c r="A99" s="3">
        <v>8</v>
      </c>
      <c r="B99" s="15">
        <f t="shared" si="99"/>
        <v>42583</v>
      </c>
      <c r="C99" s="229">
        <f t="shared" si="86"/>
        <v>42619</v>
      </c>
      <c r="D99" s="229">
        <f t="shared" si="86"/>
        <v>42634</v>
      </c>
      <c r="E99" s="30" t="s">
        <v>143</v>
      </c>
      <c r="F99" s="3">
        <v>9</v>
      </c>
      <c r="G99" s="321">
        <v>13</v>
      </c>
      <c r="H99" s="232">
        <f t="shared" si="102"/>
        <v>1.33</v>
      </c>
      <c r="I99" s="232">
        <f t="shared" si="98"/>
        <v>1.34</v>
      </c>
      <c r="J99" s="56">
        <f t="shared" si="100"/>
        <v>17.42</v>
      </c>
      <c r="K99" s="74">
        <f t="shared" si="82"/>
        <v>17.29</v>
      </c>
      <c r="L99" s="77">
        <f t="shared" si="96"/>
        <v>0.13000000000000256</v>
      </c>
      <c r="M99" s="75">
        <f t="shared" si="88"/>
        <v>0.003560881227961694</v>
      </c>
      <c r="N99" s="76">
        <f t="shared" si="97"/>
        <v>0.13356088122796425</v>
      </c>
      <c r="O99" s="16">
        <f t="shared" si="77"/>
        <v>0</v>
      </c>
      <c r="P99" s="16">
        <f t="shared" si="78"/>
        <v>0</v>
      </c>
      <c r="Q99" s="16">
        <f t="shared" si="79"/>
        <v>10</v>
      </c>
      <c r="R99" s="16">
        <f t="shared" si="90"/>
        <v>92</v>
      </c>
      <c r="S99" s="16">
        <f t="shared" si="91"/>
        <v>90</v>
      </c>
      <c r="T99" s="16">
        <f t="shared" si="91"/>
        <v>91</v>
      </c>
      <c r="U99" s="16">
        <f t="shared" si="91"/>
        <v>0</v>
      </c>
      <c r="V99" s="106">
        <f t="shared" si="94"/>
        <v>0</v>
      </c>
      <c r="W99" s="141">
        <f t="shared" si="95"/>
        <v>0</v>
      </c>
      <c r="X99" s="63">
        <f>($L99+SUM($W99:W99))*(P$11*P99)</f>
        <v>0</v>
      </c>
      <c r="Y99" s="63">
        <f>($L99+SUM($W99:X99))*(Q$11*Q99)</f>
        <v>0.0001246575342465778</v>
      </c>
      <c r="Z99" s="63">
        <f>($L99+SUM($W99:Y99))*(R$11*R99)</f>
        <v>0.0011479490335898146</v>
      </c>
      <c r="AA99" s="63">
        <f>($L99+SUM($W99:Z99))*(S$11*S99)</f>
        <v>0.0011329005772292952</v>
      </c>
      <c r="AB99" s="63">
        <f>($L99+SUM($W99:AA99))*(T$11*T99)</f>
        <v>0.0011553740828960065</v>
      </c>
      <c r="AC99" s="63">
        <f>($L99+SUM($W99:AB99))*(U$11*U99)</f>
        <v>0</v>
      </c>
      <c r="AD99" s="63">
        <f>($L99+SUM($W99:AC99))*(V$11*V99)</f>
        <v>0</v>
      </c>
      <c r="AE99" s="110">
        <f t="shared" si="103"/>
        <v>0.003560881227961694</v>
      </c>
    </row>
    <row r="100" spans="1:31" ht="12.75">
      <c r="A100" s="3">
        <v>9</v>
      </c>
      <c r="B100" s="15">
        <f t="shared" si="99"/>
        <v>42614</v>
      </c>
      <c r="C100" s="229">
        <f t="shared" si="86"/>
        <v>42648</v>
      </c>
      <c r="D100" s="229">
        <f t="shared" si="86"/>
        <v>42663</v>
      </c>
      <c r="E100" s="30" t="s">
        <v>143</v>
      </c>
      <c r="F100" s="3">
        <v>9</v>
      </c>
      <c r="G100" s="321">
        <v>17</v>
      </c>
      <c r="H100" s="232">
        <f t="shared" si="102"/>
        <v>1.33</v>
      </c>
      <c r="I100" s="232">
        <f t="shared" si="98"/>
        <v>1.34</v>
      </c>
      <c r="J100" s="56">
        <f t="shared" si="100"/>
        <v>22.78</v>
      </c>
      <c r="K100" s="74">
        <f t="shared" si="82"/>
        <v>22.61</v>
      </c>
      <c r="L100" s="77">
        <f t="shared" si="96"/>
        <v>0.1700000000000017</v>
      </c>
      <c r="M100" s="75">
        <f t="shared" si="88"/>
        <v>0.004174093553931361</v>
      </c>
      <c r="N100" s="76">
        <f t="shared" si="97"/>
        <v>0.17417409355393307</v>
      </c>
      <c r="O100" s="16">
        <f t="shared" si="77"/>
        <v>0</v>
      </c>
      <c r="P100" s="16">
        <f t="shared" si="78"/>
        <v>0</v>
      </c>
      <c r="Q100" s="16">
        <f t="shared" si="79"/>
        <v>0</v>
      </c>
      <c r="R100" s="16">
        <f t="shared" si="90"/>
        <v>73</v>
      </c>
      <c r="S100" s="16">
        <f t="shared" si="91"/>
        <v>90</v>
      </c>
      <c r="T100" s="16">
        <f t="shared" si="91"/>
        <v>91</v>
      </c>
      <c r="U100" s="16">
        <f t="shared" si="91"/>
        <v>0</v>
      </c>
      <c r="V100" s="106">
        <f t="shared" si="94"/>
        <v>0</v>
      </c>
      <c r="W100" s="141">
        <f t="shared" si="95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0.001190000000000012</v>
      </c>
      <c r="AA100" s="63">
        <f>($L100+SUM($W100:Z100))*(S$11*S100)</f>
        <v>0.0014773931506849465</v>
      </c>
      <c r="AB100" s="63">
        <f>($L100+SUM($W100:AA100))*(T$11*T100)</f>
        <v>0.0015067004032464028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3"/>
        <v>0.004174093553931361</v>
      </c>
    </row>
    <row r="101" spans="1:31" ht="12.75">
      <c r="A101" s="16">
        <v>10</v>
      </c>
      <c r="B101" s="15">
        <f t="shared" si="99"/>
        <v>42644</v>
      </c>
      <c r="C101" s="229">
        <f t="shared" si="86"/>
        <v>42677</v>
      </c>
      <c r="D101" s="229">
        <f t="shared" si="86"/>
        <v>42692</v>
      </c>
      <c r="E101" s="30" t="s">
        <v>143</v>
      </c>
      <c r="F101" s="3">
        <v>9</v>
      </c>
      <c r="G101" s="321">
        <v>16</v>
      </c>
      <c r="H101" s="232">
        <f t="shared" si="102"/>
        <v>1.33</v>
      </c>
      <c r="I101" s="232">
        <f t="shared" si="98"/>
        <v>1.34</v>
      </c>
      <c r="J101" s="56">
        <f t="shared" si="100"/>
        <v>21.44</v>
      </c>
      <c r="K101" s="74">
        <f t="shared" si="82"/>
        <v>21.28</v>
      </c>
      <c r="L101" s="77">
        <f t="shared" si="96"/>
        <v>0.16000000000000014</v>
      </c>
      <c r="M101" s="75">
        <f t="shared" si="88"/>
        <v>0.0034758713213993253</v>
      </c>
      <c r="N101" s="76">
        <f t="shared" si="97"/>
        <v>0.16347587132139946</v>
      </c>
      <c r="O101" s="16">
        <f t="shared" si="77"/>
        <v>0</v>
      </c>
      <c r="P101" s="16">
        <f t="shared" si="78"/>
        <v>0</v>
      </c>
      <c r="Q101" s="16">
        <f t="shared" si="79"/>
        <v>0</v>
      </c>
      <c r="R101" s="16">
        <f t="shared" si="90"/>
        <v>44</v>
      </c>
      <c r="S101" s="16">
        <f t="shared" si="91"/>
        <v>90</v>
      </c>
      <c r="T101" s="16">
        <f t="shared" si="91"/>
        <v>91</v>
      </c>
      <c r="U101" s="16">
        <f t="shared" si="91"/>
        <v>0</v>
      </c>
      <c r="V101" s="106">
        <f t="shared" si="94"/>
        <v>0</v>
      </c>
      <c r="W101" s="141">
        <f t="shared" si="95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0.0006750684931506857</v>
      </c>
      <c r="AA101" s="63">
        <f>($L101+SUM($W101:Z101))*(S$11*S101)</f>
        <v>0.001386647851379247</v>
      </c>
      <c r="AB101" s="63">
        <f>($L101+SUM($W101:AA101))*(T$11*T101)</f>
        <v>0.0014141549768693926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3"/>
        <v>0.0034758713213993253</v>
      </c>
    </row>
    <row r="102" spans="1:31" ht="12.75">
      <c r="A102" s="3">
        <v>11</v>
      </c>
      <c r="B102" s="15">
        <f t="shared" si="99"/>
        <v>42675</v>
      </c>
      <c r="C102" s="229">
        <f t="shared" si="86"/>
        <v>42709</v>
      </c>
      <c r="D102" s="229">
        <f t="shared" si="86"/>
        <v>42724</v>
      </c>
      <c r="E102" s="30" t="s">
        <v>143</v>
      </c>
      <c r="F102" s="3">
        <v>9</v>
      </c>
      <c r="G102" s="321">
        <v>15</v>
      </c>
      <c r="H102" s="232">
        <f t="shared" si="102"/>
        <v>1.33</v>
      </c>
      <c r="I102" s="232">
        <f t="shared" si="98"/>
        <v>1.34</v>
      </c>
      <c r="J102" s="56">
        <f t="shared" si="100"/>
        <v>20.1</v>
      </c>
      <c r="K102" s="74">
        <f t="shared" si="82"/>
        <v>19.950000000000003</v>
      </c>
      <c r="L102" s="77">
        <f t="shared" si="96"/>
        <v>0.14999999999999858</v>
      </c>
      <c r="M102" s="75">
        <f t="shared" si="88"/>
        <v>0.002790332138713706</v>
      </c>
      <c r="N102" s="76">
        <f t="shared" si="97"/>
        <v>0.1527903321387123</v>
      </c>
      <c r="O102" s="16">
        <f t="shared" si="77"/>
        <v>0</v>
      </c>
      <c r="P102" s="16">
        <f t="shared" si="78"/>
        <v>0</v>
      </c>
      <c r="Q102" s="16">
        <f t="shared" si="79"/>
        <v>0</v>
      </c>
      <c r="R102" s="16">
        <f t="shared" si="90"/>
        <v>12</v>
      </c>
      <c r="S102" s="16">
        <f t="shared" si="91"/>
        <v>90</v>
      </c>
      <c r="T102" s="16">
        <f t="shared" si="91"/>
        <v>91</v>
      </c>
      <c r="U102" s="16">
        <f t="shared" si="91"/>
        <v>0</v>
      </c>
      <c r="V102" s="106">
        <f t="shared" si="94"/>
        <v>0</v>
      </c>
      <c r="W102" s="141">
        <f t="shared" si="95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0.00017260273972602577</v>
      </c>
      <c r="AA102" s="63">
        <f>($L102+SUM($W102:Z102))*(S$11*S102)</f>
        <v>0.0012960101332332398</v>
      </c>
      <c r="AB102" s="63">
        <f>($L102+SUM($W102:AA102))*(T$11*T102)</f>
        <v>0.0013217192657544404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3"/>
        <v>0.002790332138713706</v>
      </c>
    </row>
    <row r="103" spans="1:31" s="69" customFormat="1" ht="12.75">
      <c r="A103" s="3">
        <v>12</v>
      </c>
      <c r="B103" s="83">
        <f t="shared" si="99"/>
        <v>42705</v>
      </c>
      <c r="C103" s="229">
        <f t="shared" si="86"/>
        <v>42740</v>
      </c>
      <c r="D103" s="229">
        <f t="shared" si="86"/>
        <v>42755</v>
      </c>
      <c r="E103" s="84" t="s">
        <v>143</v>
      </c>
      <c r="F103" s="81">
        <v>9</v>
      </c>
      <c r="G103" s="322">
        <v>19</v>
      </c>
      <c r="H103" s="233">
        <f t="shared" si="102"/>
        <v>1.33</v>
      </c>
      <c r="I103" s="233">
        <f t="shared" si="98"/>
        <v>1.34</v>
      </c>
      <c r="J103" s="85">
        <f t="shared" si="100"/>
        <v>25.46</v>
      </c>
      <c r="K103" s="86">
        <f t="shared" si="82"/>
        <v>25.270000000000003</v>
      </c>
      <c r="L103" s="87">
        <f t="shared" si="96"/>
        <v>0.18999999999999773</v>
      </c>
      <c r="M103" s="88">
        <f t="shared" si="88"/>
        <v>0.0029627945036591876</v>
      </c>
      <c r="N103" s="89">
        <f t="shared" si="97"/>
        <v>0.19296279450365691</v>
      </c>
      <c r="O103" s="81">
        <f t="shared" si="77"/>
        <v>0</v>
      </c>
      <c r="P103" s="81">
        <f t="shared" si="78"/>
        <v>0</v>
      </c>
      <c r="Q103" s="81">
        <f t="shared" si="79"/>
        <v>0</v>
      </c>
      <c r="R103" s="81">
        <f t="shared" si="90"/>
        <v>0</v>
      </c>
      <c r="S103" s="81">
        <f t="shared" si="91"/>
        <v>71</v>
      </c>
      <c r="T103" s="81">
        <f t="shared" si="91"/>
        <v>91</v>
      </c>
      <c r="U103" s="81">
        <f t="shared" si="91"/>
        <v>0</v>
      </c>
      <c r="V103" s="107">
        <f t="shared" si="94"/>
        <v>0</v>
      </c>
      <c r="W103" s="142">
        <f t="shared" si="95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0.001293561643835601</v>
      </c>
      <c r="AB103" s="90">
        <f>($L103+SUM($W103:AA103))*(T$11*T103)</f>
        <v>0.0016692328598235868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3"/>
        <v>0.0029627945036591876</v>
      </c>
    </row>
    <row r="104" spans="1:31" ht="12.75">
      <c r="A104" s="16">
        <v>1</v>
      </c>
      <c r="B104" s="15">
        <f t="shared" si="99"/>
        <v>42370</v>
      </c>
      <c r="C104" s="228">
        <f aca="true" t="shared" si="104" ref="C104:D123">+C92</f>
        <v>42403</v>
      </c>
      <c r="D104" s="228">
        <f t="shared" si="104"/>
        <v>42418</v>
      </c>
      <c r="E104" s="118" t="s">
        <v>137</v>
      </c>
      <c r="F104" s="16">
        <v>9</v>
      </c>
      <c r="G104" s="321">
        <v>696</v>
      </c>
      <c r="H104" s="232">
        <f aca="true" t="shared" si="105" ref="H104:H109">$K$3</f>
        <v>1.44</v>
      </c>
      <c r="I104" s="232">
        <f t="shared" si="98"/>
        <v>1.34</v>
      </c>
      <c r="J104" s="56">
        <f t="shared" si="100"/>
        <v>932.6400000000001</v>
      </c>
      <c r="K104" s="57">
        <f t="shared" si="82"/>
        <v>1002.24</v>
      </c>
      <c r="L104" s="58">
        <f t="shared" si="96"/>
        <v>-69.59999999999991</v>
      </c>
      <c r="M104" s="55">
        <f t="shared" si="88"/>
        <v>-3.3675514278595866</v>
      </c>
      <c r="N104" s="29">
        <f t="shared" si="97"/>
        <v>-72.96755142785949</v>
      </c>
      <c r="O104" s="16">
        <f aca="true" t="shared" si="106" ref="O104:O139">IF($D104&lt;O$8,O$12,IF($D104&lt;P$8,P$8-$D104,0))</f>
        <v>43</v>
      </c>
      <c r="P104" s="16">
        <f aca="true" t="shared" si="107" ref="P104:P139">IF($D104&lt;P$8,P$12,IF($D104&lt;Q$8,Q$8-$D104,0))</f>
        <v>91</v>
      </c>
      <c r="Q104" s="16">
        <f aca="true" t="shared" si="108" ref="Q104:Q139">IF($D104&lt;Q$8,Q$12,IF($D104&lt;R$8,R$8-$D104,0))</f>
        <v>92</v>
      </c>
      <c r="R104" s="16">
        <f t="shared" si="90"/>
        <v>92</v>
      </c>
      <c r="S104" s="16">
        <f t="shared" si="91"/>
        <v>90</v>
      </c>
      <c r="T104" s="16">
        <f t="shared" si="91"/>
        <v>91</v>
      </c>
      <c r="U104" s="16">
        <f t="shared" si="91"/>
        <v>0</v>
      </c>
      <c r="V104" s="106">
        <f>IF(W$8&lt;V$8,0,IF($D104&lt;V$8,V$12,IF($D104&lt;W$8,W$8-$D104,0)))</f>
        <v>0</v>
      </c>
      <c r="W104" s="141">
        <f>$L104*O$11*O104</f>
        <v>-0.26648219178082155</v>
      </c>
      <c r="X104" s="63">
        <f>($L104+SUM($W104:W104))*(P$11*P104)</f>
        <v>-0.6021087054787008</v>
      </c>
      <c r="Y104" s="63">
        <f>($L104+SUM($W104:X104))*(Q$11*Q104)</f>
        <v>-0.6216681169566449</v>
      </c>
      <c r="Z104" s="63">
        <f>($L104+SUM($W104:Y104))*(R$11*R104)</f>
        <v>-0.6271524219884268</v>
      </c>
      <c r="AA104" s="63">
        <f>($L104+SUM($W104:Z104))*(S$11*S104)</f>
        <v>-0.6189310849973814</v>
      </c>
      <c r="AB104" s="63">
        <f>($L104+SUM($W104:AA104))*(T$11*T104)</f>
        <v>-0.631208906657611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09" ref="AE104:AE109">SUM(W104:AD104)</f>
        <v>-3.3675514278595866</v>
      </c>
    </row>
    <row r="105" spans="1:31" ht="12.75">
      <c r="A105" s="3">
        <v>2</v>
      </c>
      <c r="B105" s="15">
        <f t="shared" si="99"/>
        <v>42401</v>
      </c>
      <c r="C105" s="229">
        <f t="shared" si="104"/>
        <v>42432</v>
      </c>
      <c r="D105" s="229">
        <f t="shared" si="104"/>
        <v>42447</v>
      </c>
      <c r="E105" s="70" t="s">
        <v>137</v>
      </c>
      <c r="F105" s="3">
        <v>9</v>
      </c>
      <c r="G105" s="321">
        <v>669</v>
      </c>
      <c r="H105" s="232">
        <f t="shared" si="105"/>
        <v>1.44</v>
      </c>
      <c r="I105" s="232">
        <f t="shared" si="98"/>
        <v>1.34</v>
      </c>
      <c r="J105" s="56">
        <f t="shared" si="100"/>
        <v>896.46</v>
      </c>
      <c r="K105" s="57">
        <f t="shared" si="82"/>
        <v>963.36</v>
      </c>
      <c r="L105" s="58">
        <f t="shared" si="96"/>
        <v>-66.89999999999998</v>
      </c>
      <c r="M105" s="55">
        <f t="shared" si="88"/>
        <v>-3.0564974665523557</v>
      </c>
      <c r="N105" s="29">
        <f t="shared" si="97"/>
        <v>-69.95649746655234</v>
      </c>
      <c r="O105" s="16">
        <f t="shared" si="106"/>
        <v>14</v>
      </c>
      <c r="P105" s="16">
        <f t="shared" si="107"/>
        <v>91</v>
      </c>
      <c r="Q105" s="16">
        <f t="shared" si="108"/>
        <v>92</v>
      </c>
      <c r="R105" s="16">
        <f t="shared" si="90"/>
        <v>92</v>
      </c>
      <c r="S105" s="16">
        <f t="shared" si="91"/>
        <v>90</v>
      </c>
      <c r="T105" s="16">
        <f t="shared" si="91"/>
        <v>91</v>
      </c>
      <c r="U105" s="16">
        <f t="shared" si="91"/>
        <v>0</v>
      </c>
      <c r="V105" s="106">
        <f aca="true" t="shared" si="110" ref="V105:V115">IF(W$8&lt;V$8,0,IF($D105&lt;V$8,V$12,IF($D105&lt;W$8,W$8-$D105,0)))</f>
        <v>0</v>
      </c>
      <c r="W105" s="141">
        <f aca="true" t="shared" si="111" ref="W105:W115">$L105*O$11*O105</f>
        <v>-0.08339589041095888</v>
      </c>
      <c r="X105" s="63">
        <f>($L105+SUM($W105:W105))*(P$11*P105)</f>
        <v>-0.5772622940630511</v>
      </c>
      <c r="Y105" s="63">
        <f>($L105+SUM($W105:X105))*(Q$11*Q105)</f>
        <v>-0.59601457357262</v>
      </c>
      <c r="Z105" s="63">
        <f>($L105+SUM($W105:Y105))*(R$11*R105)</f>
        <v>-0.6012725651531784</v>
      </c>
      <c r="AA105" s="63">
        <f>($L105+SUM($W105:Z105))*(S$11*S105)</f>
        <v>-0.5933904870358339</v>
      </c>
      <c r="AB105" s="63">
        <f>($L105+SUM($W105:AA105))*(T$11*T105)</f>
        <v>-0.6051616563167136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09"/>
        <v>-3.0564974665523557</v>
      </c>
    </row>
    <row r="106" spans="1:31" ht="12.75">
      <c r="A106" s="3">
        <v>3</v>
      </c>
      <c r="B106" s="15">
        <f t="shared" si="99"/>
        <v>42430</v>
      </c>
      <c r="C106" s="229">
        <f t="shared" si="104"/>
        <v>42465</v>
      </c>
      <c r="D106" s="229">
        <f t="shared" si="104"/>
        <v>42480</v>
      </c>
      <c r="E106" s="70" t="s">
        <v>137</v>
      </c>
      <c r="F106" s="3">
        <v>9</v>
      </c>
      <c r="G106" s="321">
        <v>556</v>
      </c>
      <c r="H106" s="232">
        <f t="shared" si="105"/>
        <v>1.44</v>
      </c>
      <c r="I106" s="232">
        <f t="shared" si="98"/>
        <v>1.34</v>
      </c>
      <c r="J106" s="56">
        <f t="shared" si="100"/>
        <v>745.0400000000001</v>
      </c>
      <c r="K106" s="57">
        <f t="shared" si="82"/>
        <v>800.64</v>
      </c>
      <c r="L106" s="58">
        <f>+J106-K106</f>
        <v>-55.59999999999991</v>
      </c>
      <c r="M106" s="55">
        <f t="shared" si="88"/>
        <v>-2.364249910669082</v>
      </c>
      <c r="N106" s="29">
        <f>SUM(L106:M106)</f>
        <v>-57.96424991066899</v>
      </c>
      <c r="O106" s="16">
        <f t="shared" si="106"/>
        <v>0</v>
      </c>
      <c r="P106" s="16">
        <f t="shared" si="107"/>
        <v>72</v>
      </c>
      <c r="Q106" s="16">
        <f t="shared" si="108"/>
        <v>92</v>
      </c>
      <c r="R106" s="16">
        <f t="shared" si="90"/>
        <v>92</v>
      </c>
      <c r="S106" s="16">
        <f t="shared" si="91"/>
        <v>90</v>
      </c>
      <c r="T106" s="16">
        <f t="shared" si="91"/>
        <v>91</v>
      </c>
      <c r="U106" s="16">
        <f t="shared" si="91"/>
        <v>0</v>
      </c>
      <c r="V106" s="106">
        <f t="shared" si="110"/>
        <v>0</v>
      </c>
      <c r="W106" s="141">
        <f t="shared" si="111"/>
        <v>0</v>
      </c>
      <c r="X106" s="63">
        <f>($L106+SUM($W106:W106))*(P$11*P106)</f>
        <v>-0.37911583561643775</v>
      </c>
      <c r="Y106" s="63">
        <f>($L106+SUM($W106:X106))*(Q$11*Q106)</f>
        <v>-0.49384315887858815</v>
      </c>
      <c r="Z106" s="63">
        <f>($L106+SUM($W106:Y106))*(R$11*R106)</f>
        <v>-0.4981998026363664</v>
      </c>
      <c r="AA106" s="63">
        <f>($L106+SUM($W106:Z106))*(S$11*S106)</f>
        <v>-0.4916689046875716</v>
      </c>
      <c r="AB106" s="63">
        <f>($L106+SUM($W106:AA106))*(T$11*T106)</f>
        <v>-0.5014222088501181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09"/>
        <v>-2.364249910669082</v>
      </c>
    </row>
    <row r="107" spans="1:31" ht="12.75">
      <c r="A107" s="16">
        <v>4</v>
      </c>
      <c r="B107" s="15">
        <f t="shared" si="99"/>
        <v>42461</v>
      </c>
      <c r="C107" s="229">
        <f t="shared" si="104"/>
        <v>42494</v>
      </c>
      <c r="D107" s="229">
        <f t="shared" si="104"/>
        <v>42509</v>
      </c>
      <c r="E107" s="30" t="s">
        <v>137</v>
      </c>
      <c r="F107" s="3">
        <v>9</v>
      </c>
      <c r="G107" s="321">
        <v>434</v>
      </c>
      <c r="H107" s="232">
        <f t="shared" si="105"/>
        <v>1.44</v>
      </c>
      <c r="I107" s="232">
        <f t="shared" si="98"/>
        <v>1.34</v>
      </c>
      <c r="J107" s="56">
        <f t="shared" si="100"/>
        <v>581.5600000000001</v>
      </c>
      <c r="K107" s="57">
        <f t="shared" si="82"/>
        <v>624.9599999999999</v>
      </c>
      <c r="L107" s="58">
        <f aca="true" t="shared" si="112" ref="L107:L117">+J107-K107</f>
        <v>-43.399999999999864</v>
      </c>
      <c r="M107" s="55">
        <f t="shared" si="88"/>
        <v>-1.7220553632160593</v>
      </c>
      <c r="N107" s="29">
        <f aca="true" t="shared" si="113" ref="N107:N117">SUM(L107:M107)</f>
        <v>-45.12205536321592</v>
      </c>
      <c r="O107" s="16">
        <f t="shared" si="106"/>
        <v>0</v>
      </c>
      <c r="P107" s="16">
        <f t="shared" si="107"/>
        <v>43</v>
      </c>
      <c r="Q107" s="16">
        <f t="shared" si="108"/>
        <v>92</v>
      </c>
      <c r="R107" s="16">
        <f t="shared" si="90"/>
        <v>92</v>
      </c>
      <c r="S107" s="16">
        <f t="shared" si="91"/>
        <v>90</v>
      </c>
      <c r="T107" s="16">
        <f t="shared" si="91"/>
        <v>91</v>
      </c>
      <c r="U107" s="16">
        <f t="shared" si="91"/>
        <v>0</v>
      </c>
      <c r="V107" s="106">
        <f t="shared" si="110"/>
        <v>0</v>
      </c>
      <c r="W107" s="141">
        <f t="shared" si="111"/>
        <v>0</v>
      </c>
      <c r="X107" s="63">
        <f>($L107+SUM($W107:W107))*(P$11*P107)</f>
        <v>-0.1767351050228305</v>
      </c>
      <c r="Y107" s="63">
        <f>($L107+SUM($W107:X107))*(Q$11*Q107)</f>
        <v>-0.38443037544704955</v>
      </c>
      <c r="Z107" s="63">
        <f>($L107+SUM($W107:Y107))*(R$11*R107)</f>
        <v>-0.3878217886222263</v>
      </c>
      <c r="AA107" s="63">
        <f>($L107+SUM($W107:Z107))*(S$11*S107)</f>
        <v>-0.38273783533599925</v>
      </c>
      <c r="AB107" s="63">
        <f>($L107+SUM($W107:AA107))*(T$11*T107)</f>
        <v>-0.39033025878795363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09"/>
        <v>-1.7220553632160593</v>
      </c>
    </row>
    <row r="108" spans="1:31" ht="12.75">
      <c r="A108" s="3">
        <v>5</v>
      </c>
      <c r="B108" s="15">
        <f t="shared" si="99"/>
        <v>42491</v>
      </c>
      <c r="C108" s="229">
        <f t="shared" si="104"/>
        <v>42524</v>
      </c>
      <c r="D108" s="229">
        <f t="shared" si="104"/>
        <v>42541</v>
      </c>
      <c r="E108" s="30" t="s">
        <v>137</v>
      </c>
      <c r="F108" s="3">
        <v>9</v>
      </c>
      <c r="G108" s="321">
        <v>488</v>
      </c>
      <c r="H108" s="232">
        <f t="shared" si="105"/>
        <v>1.44</v>
      </c>
      <c r="I108" s="232">
        <f t="shared" si="98"/>
        <v>1.34</v>
      </c>
      <c r="J108" s="56">
        <f t="shared" si="100"/>
        <v>653.9200000000001</v>
      </c>
      <c r="K108" s="57">
        <f t="shared" si="82"/>
        <v>702.72</v>
      </c>
      <c r="L108" s="58">
        <f t="shared" si="112"/>
        <v>-48.799999999999955</v>
      </c>
      <c r="M108" s="55">
        <f t="shared" si="88"/>
        <v>-1.7831873753837364</v>
      </c>
      <c r="N108" s="29">
        <f t="shared" si="113"/>
        <v>-50.58318737538369</v>
      </c>
      <c r="O108" s="16">
        <f t="shared" si="106"/>
        <v>0</v>
      </c>
      <c r="P108" s="16">
        <f t="shared" si="107"/>
        <v>11</v>
      </c>
      <c r="Q108" s="16">
        <f t="shared" si="108"/>
        <v>92</v>
      </c>
      <c r="R108" s="16">
        <f t="shared" si="90"/>
        <v>92</v>
      </c>
      <c r="S108" s="16">
        <f t="shared" si="91"/>
        <v>90</v>
      </c>
      <c r="T108" s="16">
        <f t="shared" si="91"/>
        <v>91</v>
      </c>
      <c r="U108" s="16">
        <f t="shared" si="91"/>
        <v>0</v>
      </c>
      <c r="V108" s="106">
        <f t="shared" si="110"/>
        <v>0</v>
      </c>
      <c r="W108" s="141">
        <f t="shared" si="111"/>
        <v>0</v>
      </c>
      <c r="X108" s="63">
        <f>($L108+SUM($W108:W108))*(P$11*P108)</f>
        <v>-0.05083667579908671</v>
      </c>
      <c r="Y108" s="63">
        <f>($L108+SUM($W108:X108))*(Q$11*Q108)</f>
        <v>-0.4309580660166382</v>
      </c>
      <c r="Z108" s="63">
        <f>($L108+SUM($W108:Y108))*(R$11*R108)</f>
        <v>-0.43475994265382606</v>
      </c>
      <c r="AA108" s="63">
        <f>($L108+SUM($W108:Z108))*(S$11*S108)</f>
        <v>-0.42906067741391496</v>
      </c>
      <c r="AB108" s="63">
        <f>($L108+SUM($W108:AA108))*(T$11*T108)</f>
        <v>-0.4375720135002704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09"/>
        <v>-1.7831873753837364</v>
      </c>
    </row>
    <row r="109" spans="1:31" ht="12.75">
      <c r="A109" s="3">
        <v>6</v>
      </c>
      <c r="B109" s="15">
        <f t="shared" si="99"/>
        <v>42522</v>
      </c>
      <c r="C109" s="229">
        <f t="shared" si="104"/>
        <v>42557</v>
      </c>
      <c r="D109" s="229">
        <f t="shared" si="104"/>
        <v>42572</v>
      </c>
      <c r="E109" s="30" t="s">
        <v>137</v>
      </c>
      <c r="F109" s="3">
        <v>9</v>
      </c>
      <c r="G109" s="321">
        <v>595</v>
      </c>
      <c r="H109" s="232">
        <f t="shared" si="105"/>
        <v>1.44</v>
      </c>
      <c r="I109" s="232">
        <f t="shared" si="98"/>
        <v>1.34</v>
      </c>
      <c r="J109" s="56">
        <f t="shared" si="100"/>
        <v>797.3000000000001</v>
      </c>
      <c r="K109" s="57">
        <f t="shared" si="82"/>
        <v>856.8</v>
      </c>
      <c r="L109" s="77">
        <f t="shared" si="112"/>
        <v>-59.499999999999886</v>
      </c>
      <c r="M109" s="78">
        <f t="shared" si="88"/>
        <v>-1.9928689370482875</v>
      </c>
      <c r="N109" s="76">
        <f t="shared" si="113"/>
        <v>-61.49286893704817</v>
      </c>
      <c r="O109" s="16">
        <f aca="true" t="shared" si="114" ref="O109:U109">IF($D109&lt;O$8,O$12,IF($D109&lt;P$8,P$8-$D109,0))</f>
        <v>0</v>
      </c>
      <c r="P109" s="16">
        <f t="shared" si="114"/>
        <v>0</v>
      </c>
      <c r="Q109" s="16">
        <f t="shared" si="114"/>
        <v>72</v>
      </c>
      <c r="R109" s="16">
        <f t="shared" si="114"/>
        <v>92</v>
      </c>
      <c r="S109" s="16">
        <f t="shared" si="114"/>
        <v>90</v>
      </c>
      <c r="T109" s="16">
        <f t="shared" si="114"/>
        <v>91</v>
      </c>
      <c r="U109" s="16">
        <f t="shared" si="114"/>
        <v>0</v>
      </c>
      <c r="V109" s="106">
        <f>IF(W$8&lt;V$8,0,IF($D109&lt;V$8,V$12,IF($D109&lt;W$8,W$8-$D109,0)))</f>
        <v>0</v>
      </c>
      <c r="W109" s="141">
        <f>$L109*O$11*O109</f>
        <v>0</v>
      </c>
      <c r="X109" s="63">
        <f>($L109+SUM($W109:W109))*(P$11*P109)</f>
        <v>0</v>
      </c>
      <c r="Y109" s="63">
        <f>($L109+SUM($W109:X109))*(Q$11*Q109)</f>
        <v>-0.41079452054794446</v>
      </c>
      <c r="Z109" s="63">
        <f>($L109+SUM($W109:Y109))*(R$11*R109)</f>
        <v>-0.528528105085381</v>
      </c>
      <c r="AA109" s="63">
        <f>($L109+SUM($W109:Z109))*(S$11*S109)</f>
        <v>-0.5215996336184784</v>
      </c>
      <c r="AB109" s="63">
        <f>($L109+SUM($W109:AA109))*(T$11*T109)</f>
        <v>-0.531946677796484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09"/>
        <v>-1.9928689370482875</v>
      </c>
    </row>
    <row r="110" spans="1:31" ht="12.75">
      <c r="A110" s="16">
        <v>7</v>
      </c>
      <c r="B110" s="15">
        <f t="shared" si="99"/>
        <v>42552</v>
      </c>
      <c r="C110" s="229">
        <f t="shared" si="104"/>
        <v>42585</v>
      </c>
      <c r="D110" s="229">
        <f t="shared" si="104"/>
        <v>42600</v>
      </c>
      <c r="E110" s="30" t="s">
        <v>137</v>
      </c>
      <c r="F110" s="3">
        <v>9</v>
      </c>
      <c r="G110" s="321">
        <v>672</v>
      </c>
      <c r="H110" s="232">
        <f aca="true" t="shared" si="115" ref="H110:H115">$K$8</f>
        <v>1.33</v>
      </c>
      <c r="I110" s="232">
        <f t="shared" si="98"/>
        <v>1.34</v>
      </c>
      <c r="J110" s="56">
        <f t="shared" si="100"/>
        <v>900.48</v>
      </c>
      <c r="K110" s="74">
        <f t="shared" si="82"/>
        <v>893.76</v>
      </c>
      <c r="L110" s="77">
        <f t="shared" si="112"/>
        <v>6.720000000000027</v>
      </c>
      <c r="M110" s="75">
        <f t="shared" si="88"/>
        <v>0.20655776491659714</v>
      </c>
      <c r="N110" s="76">
        <f t="shared" si="113"/>
        <v>6.926557764916624</v>
      </c>
      <c r="O110" s="16">
        <f t="shared" si="106"/>
        <v>0</v>
      </c>
      <c r="P110" s="16">
        <f t="shared" si="107"/>
        <v>0</v>
      </c>
      <c r="Q110" s="16">
        <f t="shared" si="108"/>
        <v>44</v>
      </c>
      <c r="R110" s="16">
        <f t="shared" si="90"/>
        <v>92</v>
      </c>
      <c r="S110" s="16">
        <f t="shared" si="91"/>
        <v>90</v>
      </c>
      <c r="T110" s="16">
        <f t="shared" si="91"/>
        <v>91</v>
      </c>
      <c r="U110" s="16">
        <f t="shared" si="91"/>
        <v>0</v>
      </c>
      <c r="V110" s="106">
        <f t="shared" si="110"/>
        <v>0</v>
      </c>
      <c r="W110" s="141">
        <f t="shared" si="111"/>
        <v>0</v>
      </c>
      <c r="X110" s="63">
        <f>($L110+SUM($W110:W110))*(P$11*P110)</f>
        <v>0</v>
      </c>
      <c r="Y110" s="63">
        <f>($L110+SUM($W110:X110))*(Q$11*Q110)</f>
        <v>0.02835287671232889</v>
      </c>
      <c r="Z110" s="63">
        <f>($L110+SUM($W110:Y110))*(R$11*R110)</f>
        <v>0.05953341441921587</v>
      </c>
      <c r="AA110" s="63">
        <f>($L110+SUM($W110:Z110))*(S$11*S110)</f>
        <v>0.05875299127962864</v>
      </c>
      <c r="AB110" s="63">
        <f>($L110+SUM($W110:AA110))*(T$11*T110)</f>
        <v>0.05991848250542376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6" ref="AE110:AE115">SUM(W110:AD110)</f>
        <v>0.20655776491659714</v>
      </c>
    </row>
    <row r="111" spans="1:31" ht="12.75">
      <c r="A111" s="3">
        <v>8</v>
      </c>
      <c r="B111" s="15">
        <f t="shared" si="99"/>
        <v>42583</v>
      </c>
      <c r="C111" s="229">
        <f t="shared" si="104"/>
        <v>42619</v>
      </c>
      <c r="D111" s="229">
        <f t="shared" si="104"/>
        <v>42634</v>
      </c>
      <c r="E111" s="30" t="s">
        <v>137</v>
      </c>
      <c r="F111" s="3">
        <v>9</v>
      </c>
      <c r="G111" s="321">
        <v>659</v>
      </c>
      <c r="H111" s="232">
        <f t="shared" si="115"/>
        <v>1.33</v>
      </c>
      <c r="I111" s="232">
        <f t="shared" si="98"/>
        <v>1.34</v>
      </c>
      <c r="J111" s="56">
        <f t="shared" si="100"/>
        <v>883.0600000000001</v>
      </c>
      <c r="K111" s="74">
        <f t="shared" si="82"/>
        <v>876.47</v>
      </c>
      <c r="L111" s="77">
        <f t="shared" si="112"/>
        <v>6.590000000000032</v>
      </c>
      <c r="M111" s="75">
        <f t="shared" si="88"/>
        <v>0.18050928686359397</v>
      </c>
      <c r="N111" s="76">
        <f t="shared" si="113"/>
        <v>6.770509286863626</v>
      </c>
      <c r="O111" s="16">
        <f t="shared" si="106"/>
        <v>0</v>
      </c>
      <c r="P111" s="16">
        <f t="shared" si="107"/>
        <v>0</v>
      </c>
      <c r="Q111" s="16">
        <f t="shared" si="108"/>
        <v>10</v>
      </c>
      <c r="R111" s="16">
        <f t="shared" si="90"/>
        <v>92</v>
      </c>
      <c r="S111" s="16">
        <f t="shared" si="91"/>
        <v>90</v>
      </c>
      <c r="T111" s="16">
        <f t="shared" si="91"/>
        <v>91</v>
      </c>
      <c r="U111" s="16">
        <f t="shared" si="91"/>
        <v>0</v>
      </c>
      <c r="V111" s="106">
        <f t="shared" si="110"/>
        <v>0</v>
      </c>
      <c r="W111" s="141">
        <f t="shared" si="111"/>
        <v>0</v>
      </c>
      <c r="X111" s="63">
        <f>($L111+SUM($W111:W111))*(P$11*P111)</f>
        <v>0</v>
      </c>
      <c r="Y111" s="63">
        <f>($L111+SUM($W111:X111))*(Q$11*Q111)</f>
        <v>0.006319178082191812</v>
      </c>
      <c r="Z111" s="63">
        <f>($L111+SUM($W111:Y111))*(R$11*R111)</f>
        <v>0.05819218562582127</v>
      </c>
      <c r="AA111" s="63">
        <f>($L111+SUM($W111:Z111))*(S$11*S111)</f>
        <v>0.05742934464569957</v>
      </c>
      <c r="AB111" s="63">
        <f>($L111+SUM($W111:AA111))*(T$11*T111)</f>
        <v>0.05856857850988131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6"/>
        <v>0.18050928686359397</v>
      </c>
    </row>
    <row r="112" spans="1:31" ht="12.75">
      <c r="A112" s="3">
        <v>9</v>
      </c>
      <c r="B112" s="15">
        <f t="shared" si="99"/>
        <v>42614</v>
      </c>
      <c r="C112" s="229">
        <f t="shared" si="104"/>
        <v>42648</v>
      </c>
      <c r="D112" s="229">
        <f t="shared" si="104"/>
        <v>42663</v>
      </c>
      <c r="E112" s="30" t="s">
        <v>137</v>
      </c>
      <c r="F112" s="3">
        <v>9</v>
      </c>
      <c r="G112" s="321">
        <v>555</v>
      </c>
      <c r="H112" s="232">
        <f t="shared" si="115"/>
        <v>1.33</v>
      </c>
      <c r="I112" s="232">
        <f t="shared" si="98"/>
        <v>1.34</v>
      </c>
      <c r="J112" s="56">
        <f t="shared" si="100"/>
        <v>743.7</v>
      </c>
      <c r="K112" s="74">
        <f t="shared" si="82"/>
        <v>738.1500000000001</v>
      </c>
      <c r="L112" s="77">
        <f t="shared" si="112"/>
        <v>5.5499999999999545</v>
      </c>
      <c r="M112" s="75">
        <f t="shared" si="88"/>
        <v>0.1362718777901096</v>
      </c>
      <c r="N112" s="76">
        <f t="shared" si="113"/>
        <v>5.686271877790064</v>
      </c>
      <c r="O112" s="16">
        <f t="shared" si="106"/>
        <v>0</v>
      </c>
      <c r="P112" s="16">
        <f t="shared" si="107"/>
        <v>0</v>
      </c>
      <c r="Q112" s="16">
        <f t="shared" si="108"/>
        <v>0</v>
      </c>
      <c r="R112" s="16">
        <f t="shared" si="90"/>
        <v>73</v>
      </c>
      <c r="S112" s="16">
        <f t="shared" si="91"/>
        <v>90</v>
      </c>
      <c r="T112" s="16">
        <f t="shared" si="91"/>
        <v>91</v>
      </c>
      <c r="U112" s="16">
        <f t="shared" si="91"/>
        <v>0</v>
      </c>
      <c r="V112" s="106">
        <f t="shared" si="110"/>
        <v>0</v>
      </c>
      <c r="W112" s="141">
        <f t="shared" si="111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0.03884999999999969</v>
      </c>
      <c r="AA112" s="63">
        <f>($L112+SUM($W112:Z112))*(S$11*S112)</f>
        <v>0.04823254109589002</v>
      </c>
      <c r="AB112" s="63">
        <f>($L112+SUM($W112:AA112))*(T$11*T112)</f>
        <v>0.0491893366942199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6"/>
        <v>0.1362718777901096</v>
      </c>
    </row>
    <row r="113" spans="1:31" ht="12.75">
      <c r="A113" s="16">
        <v>10</v>
      </c>
      <c r="B113" s="15">
        <f t="shared" si="99"/>
        <v>42644</v>
      </c>
      <c r="C113" s="229">
        <f t="shared" si="104"/>
        <v>42677</v>
      </c>
      <c r="D113" s="229">
        <f t="shared" si="104"/>
        <v>42692</v>
      </c>
      <c r="E113" s="30" t="s">
        <v>137</v>
      </c>
      <c r="F113" s="3">
        <v>9</v>
      </c>
      <c r="G113" s="321">
        <v>503</v>
      </c>
      <c r="H113" s="232">
        <f t="shared" si="115"/>
        <v>1.33</v>
      </c>
      <c r="I113" s="232">
        <f t="shared" si="98"/>
        <v>1.34</v>
      </c>
      <c r="J113" s="56">
        <f t="shared" si="100"/>
        <v>674.0200000000001</v>
      </c>
      <c r="K113" s="74">
        <f t="shared" si="82"/>
        <v>668.99</v>
      </c>
      <c r="L113" s="77">
        <f t="shared" si="112"/>
        <v>5.030000000000086</v>
      </c>
      <c r="M113" s="75">
        <f t="shared" si="88"/>
        <v>0.10927270466649307</v>
      </c>
      <c r="N113" s="76">
        <f t="shared" si="113"/>
        <v>5.139272704666579</v>
      </c>
      <c r="O113" s="16">
        <f t="shared" si="106"/>
        <v>0</v>
      </c>
      <c r="P113" s="16">
        <f t="shared" si="107"/>
        <v>0</v>
      </c>
      <c r="Q113" s="16">
        <f t="shared" si="108"/>
        <v>0</v>
      </c>
      <c r="R113" s="16">
        <f t="shared" si="90"/>
        <v>44</v>
      </c>
      <c r="S113" s="16">
        <f t="shared" si="91"/>
        <v>90</v>
      </c>
      <c r="T113" s="16">
        <f t="shared" si="91"/>
        <v>91</v>
      </c>
      <c r="U113" s="16">
        <f t="shared" si="91"/>
        <v>0</v>
      </c>
      <c r="V113" s="106">
        <f t="shared" si="110"/>
        <v>0</v>
      </c>
      <c r="W113" s="141">
        <f t="shared" si="111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0.021222465753425027</v>
      </c>
      <c r="AA113" s="63">
        <f>($L113+SUM($W113:Z113))*(S$11*S113)</f>
        <v>0.04359274182773579</v>
      </c>
      <c r="AB113" s="63">
        <f>($L113+SUM($W113:AA113))*(T$11*T113)</f>
        <v>0.044457497085332254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6"/>
        <v>0.10927270466649307</v>
      </c>
    </row>
    <row r="114" spans="1:31" ht="12.75">
      <c r="A114" s="3">
        <v>11</v>
      </c>
      <c r="B114" s="15">
        <f t="shared" si="99"/>
        <v>42675</v>
      </c>
      <c r="C114" s="229">
        <f t="shared" si="104"/>
        <v>42709</v>
      </c>
      <c r="D114" s="229">
        <f t="shared" si="104"/>
        <v>42724</v>
      </c>
      <c r="E114" s="30" t="s">
        <v>137</v>
      </c>
      <c r="F114" s="3">
        <v>9</v>
      </c>
      <c r="G114" s="321">
        <v>0</v>
      </c>
      <c r="H114" s="232">
        <f t="shared" si="115"/>
        <v>1.33</v>
      </c>
      <c r="I114" s="232">
        <f t="shared" si="98"/>
        <v>1.34</v>
      </c>
      <c r="J114" s="56">
        <f t="shared" si="100"/>
        <v>0</v>
      </c>
      <c r="K114" s="74">
        <f t="shared" si="82"/>
        <v>0</v>
      </c>
      <c r="L114" s="77">
        <f t="shared" si="112"/>
        <v>0</v>
      </c>
      <c r="M114" s="75">
        <f t="shared" si="88"/>
        <v>0</v>
      </c>
      <c r="N114" s="76">
        <f t="shared" si="113"/>
        <v>0</v>
      </c>
      <c r="O114" s="16">
        <f t="shared" si="106"/>
        <v>0</v>
      </c>
      <c r="P114" s="16">
        <f t="shared" si="107"/>
        <v>0</v>
      </c>
      <c r="Q114" s="16">
        <f t="shared" si="108"/>
        <v>0</v>
      </c>
      <c r="R114" s="16">
        <f aca="true" t="shared" si="117" ref="R114:R149">IF($D114&lt;R$8,R$12,IF($D114&lt;S$8,S$8-$D114,0))</f>
        <v>12</v>
      </c>
      <c r="S114" s="16">
        <f aca="true" t="shared" si="118" ref="S114:U149">IF($D114&lt;S$8,S$12,IF($D114&lt;T$8,T$8-$D114,0))</f>
        <v>90</v>
      </c>
      <c r="T114" s="16">
        <f t="shared" si="118"/>
        <v>91</v>
      </c>
      <c r="U114" s="16">
        <f t="shared" si="118"/>
        <v>0</v>
      </c>
      <c r="V114" s="106">
        <f t="shared" si="110"/>
        <v>0</v>
      </c>
      <c r="W114" s="141">
        <f t="shared" si="111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</v>
      </c>
      <c r="AA114" s="63">
        <f>($L114+SUM($W114:Z114))*(S$11*S114)</f>
        <v>0</v>
      </c>
      <c r="AB114" s="63">
        <f>($L114+SUM($W114:AA114))*(T$11*T114)</f>
        <v>0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6"/>
        <v>0</v>
      </c>
    </row>
    <row r="115" spans="1:31" s="69" customFormat="1" ht="12.75">
      <c r="A115" s="3">
        <v>12</v>
      </c>
      <c r="B115" s="83">
        <f t="shared" si="99"/>
        <v>42705</v>
      </c>
      <c r="C115" s="229">
        <f t="shared" si="104"/>
        <v>42740</v>
      </c>
      <c r="D115" s="229">
        <f t="shared" si="104"/>
        <v>42755</v>
      </c>
      <c r="E115" s="84" t="s">
        <v>137</v>
      </c>
      <c r="F115" s="81">
        <v>9</v>
      </c>
      <c r="G115" s="322">
        <v>0</v>
      </c>
      <c r="H115" s="233">
        <f t="shared" si="115"/>
        <v>1.33</v>
      </c>
      <c r="I115" s="233">
        <f t="shared" si="98"/>
        <v>1.34</v>
      </c>
      <c r="J115" s="85">
        <f t="shared" si="100"/>
        <v>0</v>
      </c>
      <c r="K115" s="86">
        <f t="shared" si="82"/>
        <v>0</v>
      </c>
      <c r="L115" s="87">
        <f t="shared" si="112"/>
        <v>0</v>
      </c>
      <c r="M115" s="88">
        <f t="shared" si="88"/>
        <v>0</v>
      </c>
      <c r="N115" s="89">
        <f t="shared" si="113"/>
        <v>0</v>
      </c>
      <c r="O115" s="81">
        <f t="shared" si="106"/>
        <v>0</v>
      </c>
      <c r="P115" s="81">
        <f t="shared" si="107"/>
        <v>0</v>
      </c>
      <c r="Q115" s="81">
        <f t="shared" si="108"/>
        <v>0</v>
      </c>
      <c r="R115" s="81">
        <f t="shared" si="117"/>
        <v>0</v>
      </c>
      <c r="S115" s="81">
        <f t="shared" si="118"/>
        <v>71</v>
      </c>
      <c r="T115" s="81">
        <f t="shared" si="118"/>
        <v>91</v>
      </c>
      <c r="U115" s="81">
        <f t="shared" si="118"/>
        <v>0</v>
      </c>
      <c r="V115" s="107">
        <f t="shared" si="110"/>
        <v>0</v>
      </c>
      <c r="W115" s="142">
        <f t="shared" si="111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0</v>
      </c>
      <c r="AB115" s="90">
        <f>($L115+SUM($W115:AA115))*(T$11*T115)</f>
        <v>0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6"/>
        <v>0</v>
      </c>
    </row>
    <row r="116" spans="1:31" ht="12.75">
      <c r="A116" s="16">
        <v>1</v>
      </c>
      <c r="B116" s="15">
        <f t="shared" si="99"/>
        <v>42370</v>
      </c>
      <c r="C116" s="228">
        <f t="shared" si="104"/>
        <v>42403</v>
      </c>
      <c r="D116" s="228">
        <f t="shared" si="104"/>
        <v>42418</v>
      </c>
      <c r="E116" s="118" t="s">
        <v>135</v>
      </c>
      <c r="F116" s="16">
        <v>9</v>
      </c>
      <c r="G116" s="321">
        <v>91</v>
      </c>
      <c r="H116" s="232">
        <f aca="true" t="shared" si="119" ref="H116:H121">$K$3</f>
        <v>1.44</v>
      </c>
      <c r="I116" s="232">
        <f t="shared" si="98"/>
        <v>1.34</v>
      </c>
      <c r="J116" s="56">
        <f t="shared" si="100"/>
        <v>121.94000000000001</v>
      </c>
      <c r="K116" s="57">
        <f t="shared" si="82"/>
        <v>131.04</v>
      </c>
      <c r="L116" s="58">
        <f t="shared" si="112"/>
        <v>-9.09999999999998</v>
      </c>
      <c r="M116" s="55">
        <f t="shared" si="88"/>
        <v>-0.4402976723207214</v>
      </c>
      <c r="N116" s="29">
        <f t="shared" si="113"/>
        <v>-9.540297672320701</v>
      </c>
      <c r="O116" s="16">
        <f t="shared" si="106"/>
        <v>43</v>
      </c>
      <c r="P116" s="16">
        <f t="shared" si="107"/>
        <v>91</v>
      </c>
      <c r="Q116" s="16">
        <f t="shared" si="108"/>
        <v>92</v>
      </c>
      <c r="R116" s="16">
        <f t="shared" si="117"/>
        <v>92</v>
      </c>
      <c r="S116" s="16">
        <f t="shared" si="118"/>
        <v>90</v>
      </c>
      <c r="T116" s="16">
        <f t="shared" si="118"/>
        <v>91</v>
      </c>
      <c r="U116" s="16">
        <f t="shared" si="118"/>
        <v>0</v>
      </c>
      <c r="V116" s="106">
        <f>IF(W$8&lt;V$8,0,IF($D116&lt;V$8,V$12,IF($D116&lt;W$8,W$8-$D116,0)))</f>
        <v>0</v>
      </c>
      <c r="W116" s="141">
        <f>$L116*O$11*O116</f>
        <v>-0.03484178082191773</v>
      </c>
      <c r="X116" s="63">
        <f>($L116+SUM($W116:W116))*(P$11*P116)</f>
        <v>-0.07872398304391051</v>
      </c>
      <c r="Y116" s="63">
        <f>($L116+SUM($W116:X116))*(Q$11*Q116)</f>
        <v>-0.08128131988944633</v>
      </c>
      <c r="Z116" s="63">
        <f>($L116+SUM($W116:Y116))*(R$11*R116)</f>
        <v>-0.08199837701285459</v>
      </c>
      <c r="AA116" s="63">
        <f>($L116+SUM($W116:Z116))*(S$11*S116)</f>
        <v>-0.08092346082580698</v>
      </c>
      <c r="AB116" s="63">
        <f>($L116+SUM($W116:AA116))*(T$11*T116)</f>
        <v>-0.08252875072678527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0" ref="AE116:AE121">SUM(W116:AD116)</f>
        <v>-0.4402976723207214</v>
      </c>
    </row>
    <row r="117" spans="1:31" ht="12.75">
      <c r="A117" s="3">
        <v>2</v>
      </c>
      <c r="B117" s="15">
        <f t="shared" si="99"/>
        <v>42401</v>
      </c>
      <c r="C117" s="229">
        <f t="shared" si="104"/>
        <v>42432</v>
      </c>
      <c r="D117" s="229">
        <f t="shared" si="104"/>
        <v>42447</v>
      </c>
      <c r="E117" s="70" t="s">
        <v>135</v>
      </c>
      <c r="F117" s="3">
        <v>9</v>
      </c>
      <c r="G117" s="321">
        <v>90</v>
      </c>
      <c r="H117" s="232">
        <f t="shared" si="119"/>
        <v>1.44</v>
      </c>
      <c r="I117" s="232">
        <f t="shared" si="98"/>
        <v>1.34</v>
      </c>
      <c r="J117" s="56">
        <f t="shared" si="100"/>
        <v>120.60000000000001</v>
      </c>
      <c r="K117" s="57">
        <f t="shared" si="82"/>
        <v>129.6</v>
      </c>
      <c r="L117" s="58">
        <f t="shared" si="112"/>
        <v>-8.999999999999986</v>
      </c>
      <c r="M117" s="55">
        <f t="shared" si="88"/>
        <v>-0.41118799998462136</v>
      </c>
      <c r="N117" s="29">
        <f t="shared" si="113"/>
        <v>-9.411187999984607</v>
      </c>
      <c r="O117" s="16">
        <f t="shared" si="106"/>
        <v>14</v>
      </c>
      <c r="P117" s="16">
        <f t="shared" si="107"/>
        <v>91</v>
      </c>
      <c r="Q117" s="16">
        <f t="shared" si="108"/>
        <v>92</v>
      </c>
      <c r="R117" s="16">
        <f t="shared" si="117"/>
        <v>92</v>
      </c>
      <c r="S117" s="16">
        <f t="shared" si="118"/>
        <v>90</v>
      </c>
      <c r="T117" s="16">
        <f t="shared" si="118"/>
        <v>91</v>
      </c>
      <c r="U117" s="16">
        <f t="shared" si="118"/>
        <v>0</v>
      </c>
      <c r="V117" s="106">
        <f aca="true" t="shared" si="121" ref="V117:V127">IF(W$8&lt;V$8,0,IF($D117&lt;V$8,V$12,IF($D117&lt;W$8,W$8-$D117,0)))</f>
        <v>0</v>
      </c>
      <c r="W117" s="141">
        <f aca="true" t="shared" si="122" ref="W117:W127">$L117*O$11*O117</f>
        <v>-0.011219178082191762</v>
      </c>
      <c r="X117" s="63">
        <f>($L117+SUM($W117:W117))*(P$11*P117)</f>
        <v>-0.07765860458247315</v>
      </c>
      <c r="Y117" s="63">
        <f>($L117+SUM($W117:X117))*(Q$11*Q117)</f>
        <v>-0.08018133276761694</v>
      </c>
      <c r="Z117" s="63">
        <f>($L117+SUM($W117:Y117))*(R$11*R117)</f>
        <v>-0.08088868589504632</v>
      </c>
      <c r="AA117" s="63">
        <f>($L117+SUM($W117:Z117))*(S$11*S117)</f>
        <v>-0.0798283166415919</v>
      </c>
      <c r="AB117" s="63">
        <f>($L117+SUM($W117:AA117))*(T$11*T117)</f>
        <v>-0.08141188201570128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0"/>
        <v>-0.41118799998462136</v>
      </c>
    </row>
    <row r="118" spans="1:31" ht="12.75">
      <c r="A118" s="3">
        <v>3</v>
      </c>
      <c r="B118" s="15">
        <f t="shared" si="99"/>
        <v>42430</v>
      </c>
      <c r="C118" s="229">
        <f t="shared" si="104"/>
        <v>42465</v>
      </c>
      <c r="D118" s="229">
        <f t="shared" si="104"/>
        <v>42480</v>
      </c>
      <c r="E118" s="70" t="s">
        <v>135</v>
      </c>
      <c r="F118" s="3">
        <v>9</v>
      </c>
      <c r="G118" s="321">
        <v>75</v>
      </c>
      <c r="H118" s="232">
        <f t="shared" si="119"/>
        <v>1.44</v>
      </c>
      <c r="I118" s="232">
        <f t="shared" si="98"/>
        <v>1.34</v>
      </c>
      <c r="J118" s="56">
        <f t="shared" si="100"/>
        <v>100.5</v>
      </c>
      <c r="K118" s="57">
        <f t="shared" si="82"/>
        <v>108</v>
      </c>
      <c r="L118" s="58">
        <f>+J118-K118</f>
        <v>-7.5</v>
      </c>
      <c r="M118" s="55">
        <f t="shared" si="88"/>
        <v>-0.3189186030578802</v>
      </c>
      <c r="N118" s="29">
        <f>SUM(L118:M118)</f>
        <v>-7.81891860305788</v>
      </c>
      <c r="O118" s="16">
        <f t="shared" si="106"/>
        <v>0</v>
      </c>
      <c r="P118" s="16">
        <f t="shared" si="107"/>
        <v>72</v>
      </c>
      <c r="Q118" s="16">
        <f t="shared" si="108"/>
        <v>92</v>
      </c>
      <c r="R118" s="16">
        <f t="shared" si="117"/>
        <v>92</v>
      </c>
      <c r="S118" s="16">
        <f t="shared" si="118"/>
        <v>90</v>
      </c>
      <c r="T118" s="16">
        <f t="shared" si="118"/>
        <v>91</v>
      </c>
      <c r="U118" s="16">
        <f t="shared" si="118"/>
        <v>0</v>
      </c>
      <c r="V118" s="106">
        <f t="shared" si="121"/>
        <v>0</v>
      </c>
      <c r="W118" s="141">
        <f t="shared" si="122"/>
        <v>0</v>
      </c>
      <c r="X118" s="63">
        <f>($L118+SUM($W118:W118))*(P$11*P118)</f>
        <v>-0.05113972602739726</v>
      </c>
      <c r="Y118" s="63">
        <f>($L118+SUM($W118:X118))*(Q$11*Q118)</f>
        <v>-0.06661553402139239</v>
      </c>
      <c r="Z118" s="63">
        <f>($L118+SUM($W118:Y118))*(R$11*R118)</f>
        <v>-0.06720321078727974</v>
      </c>
      <c r="AA118" s="63">
        <f>($L118+SUM($W118:Z118))*(S$11*S118)</f>
        <v>-0.06632224433735238</v>
      </c>
      <c r="AB118" s="63">
        <f>($L118+SUM($W118:AA118))*(T$11*T118)</f>
        <v>-0.06763788788445849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0"/>
        <v>-0.3189186030578802</v>
      </c>
    </row>
    <row r="119" spans="1:31" ht="12.75">
      <c r="A119" s="16">
        <v>4</v>
      </c>
      <c r="B119" s="15">
        <f t="shared" si="99"/>
        <v>42461</v>
      </c>
      <c r="C119" s="229">
        <f t="shared" si="104"/>
        <v>42494</v>
      </c>
      <c r="D119" s="229">
        <f t="shared" si="104"/>
        <v>42509</v>
      </c>
      <c r="E119" s="30" t="s">
        <v>135</v>
      </c>
      <c r="F119" s="3">
        <v>9</v>
      </c>
      <c r="G119" s="321">
        <v>59</v>
      </c>
      <c r="H119" s="232">
        <f t="shared" si="119"/>
        <v>1.44</v>
      </c>
      <c r="I119" s="232">
        <f t="shared" si="98"/>
        <v>1.34</v>
      </c>
      <c r="J119" s="56">
        <f t="shared" si="100"/>
        <v>79.06</v>
      </c>
      <c r="K119" s="57">
        <f t="shared" si="82"/>
        <v>84.96</v>
      </c>
      <c r="L119" s="58">
        <f aca="true" t="shared" si="123" ref="L119:L129">+J119-K119</f>
        <v>-5.8999999999999915</v>
      </c>
      <c r="M119" s="55">
        <f t="shared" si="88"/>
        <v>-0.2341043005293725</v>
      </c>
      <c r="N119" s="29">
        <f aca="true" t="shared" si="124" ref="N119:N129">SUM(L119:M119)</f>
        <v>-6.134104300529364</v>
      </c>
      <c r="O119" s="16">
        <f aca="true" t="shared" si="125" ref="O119:U119">IF($D119&lt;O$8,O$12,IF($D119&lt;P$8,P$8-$D119,0))</f>
        <v>0</v>
      </c>
      <c r="P119" s="16">
        <f t="shared" si="125"/>
        <v>43</v>
      </c>
      <c r="Q119" s="16">
        <f t="shared" si="125"/>
        <v>92</v>
      </c>
      <c r="R119" s="16">
        <f t="shared" si="125"/>
        <v>92</v>
      </c>
      <c r="S119" s="16">
        <f t="shared" si="125"/>
        <v>90</v>
      </c>
      <c r="T119" s="16">
        <f t="shared" si="125"/>
        <v>91</v>
      </c>
      <c r="U119" s="16">
        <f t="shared" si="125"/>
        <v>0</v>
      </c>
      <c r="V119" s="106">
        <f>IF(W$8&lt;V$8,0,IF($D119&lt;V$8,V$12,IF($D119&lt;W$8,W$8-$D119,0)))</f>
        <v>0</v>
      </c>
      <c r="W119" s="141">
        <f>$L119*O$11*O119</f>
        <v>0</v>
      </c>
      <c r="X119" s="63">
        <f>($L119+SUM($W119:W119))*(P$11*P119)</f>
        <v>-0.024026200913241973</v>
      </c>
      <c r="Y119" s="63">
        <f>($L119+SUM($W119:X119))*(Q$11*Q119)</f>
        <v>-0.05226127223819346</v>
      </c>
      <c r="Z119" s="63">
        <f>($L119+SUM($W119:Y119))*(R$11*R119)</f>
        <v>-0.05272231688643177</v>
      </c>
      <c r="AA119" s="63">
        <f>($L119+SUM($W119:Z119))*(S$11*S119)</f>
        <v>-0.05203118037977878</v>
      </c>
      <c r="AB119" s="63">
        <f>($L119+SUM($W119:AA119))*(T$11*T119)</f>
        <v>-0.05306333011172651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0"/>
        <v>-0.2341043005293725</v>
      </c>
    </row>
    <row r="120" spans="1:31" ht="12.75">
      <c r="A120" s="3">
        <v>5</v>
      </c>
      <c r="B120" s="15">
        <f t="shared" si="99"/>
        <v>42491</v>
      </c>
      <c r="C120" s="229">
        <f t="shared" si="104"/>
        <v>42524</v>
      </c>
      <c r="D120" s="229">
        <f t="shared" si="104"/>
        <v>42541</v>
      </c>
      <c r="E120" s="30" t="s">
        <v>135</v>
      </c>
      <c r="F120" s="3">
        <v>9</v>
      </c>
      <c r="G120" s="321">
        <v>64</v>
      </c>
      <c r="H120" s="232">
        <f t="shared" si="119"/>
        <v>1.44</v>
      </c>
      <c r="I120" s="232">
        <f t="shared" si="98"/>
        <v>1.34</v>
      </c>
      <c r="J120" s="56">
        <f t="shared" si="100"/>
        <v>85.76</v>
      </c>
      <c r="K120" s="57">
        <f t="shared" si="82"/>
        <v>92.16</v>
      </c>
      <c r="L120" s="58">
        <f t="shared" si="123"/>
        <v>-6.3999999999999915</v>
      </c>
      <c r="M120" s="55">
        <f t="shared" si="88"/>
        <v>-0.23386063939458826</v>
      </c>
      <c r="N120" s="29">
        <f t="shared" si="124"/>
        <v>-6.633860639394579</v>
      </c>
      <c r="O120" s="16">
        <f t="shared" si="106"/>
        <v>0</v>
      </c>
      <c r="P120" s="16">
        <f t="shared" si="107"/>
        <v>11</v>
      </c>
      <c r="Q120" s="16">
        <f t="shared" si="108"/>
        <v>92</v>
      </c>
      <c r="R120" s="16">
        <f t="shared" si="117"/>
        <v>92</v>
      </c>
      <c r="S120" s="16">
        <f t="shared" si="118"/>
        <v>90</v>
      </c>
      <c r="T120" s="16">
        <f t="shared" si="118"/>
        <v>91</v>
      </c>
      <c r="U120" s="16">
        <f t="shared" si="118"/>
        <v>0</v>
      </c>
      <c r="V120" s="106">
        <f t="shared" si="121"/>
        <v>0</v>
      </c>
      <c r="W120" s="141">
        <f t="shared" si="122"/>
        <v>0</v>
      </c>
      <c r="X120" s="63">
        <f>($L120+SUM($W120:W120))*(P$11*P120)</f>
        <v>-0.006667105022831041</v>
      </c>
      <c r="Y120" s="63">
        <f>($L120+SUM($W120:X120))*(Q$11*Q120)</f>
        <v>-0.05651909062513285</v>
      </c>
      <c r="Z120" s="63">
        <f>($L120+SUM($W120:Y120))*(R$11*R120)</f>
        <v>-0.057017697397223066</v>
      </c>
      <c r="AA120" s="63">
        <f>($L120+SUM($W120:Z120))*(S$11*S120)</f>
        <v>-0.05627025277559538</v>
      </c>
      <c r="AB120" s="63">
        <f>($L120+SUM($W120:AA120))*(T$11*T120)</f>
        <v>-0.05738649357380593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0"/>
        <v>-0.23386063939458826</v>
      </c>
    </row>
    <row r="121" spans="1:31" ht="12.75">
      <c r="A121" s="3">
        <v>6</v>
      </c>
      <c r="B121" s="15">
        <f t="shared" si="99"/>
        <v>42522</v>
      </c>
      <c r="C121" s="229">
        <f t="shared" si="104"/>
        <v>42557</v>
      </c>
      <c r="D121" s="229">
        <f t="shared" si="104"/>
        <v>42572</v>
      </c>
      <c r="E121" s="30" t="s">
        <v>135</v>
      </c>
      <c r="F121" s="3">
        <v>9</v>
      </c>
      <c r="G121" s="321">
        <v>81</v>
      </c>
      <c r="H121" s="232">
        <f t="shared" si="119"/>
        <v>1.44</v>
      </c>
      <c r="I121" s="232">
        <f t="shared" si="98"/>
        <v>1.34</v>
      </c>
      <c r="J121" s="56">
        <f t="shared" si="100"/>
        <v>108.54</v>
      </c>
      <c r="K121" s="57">
        <f t="shared" si="82"/>
        <v>116.64</v>
      </c>
      <c r="L121" s="77">
        <f t="shared" si="123"/>
        <v>-8.099999999999994</v>
      </c>
      <c r="M121" s="78">
        <f t="shared" si="88"/>
        <v>-0.27129812420321264</v>
      </c>
      <c r="N121" s="76">
        <f t="shared" si="124"/>
        <v>-8.371298124203207</v>
      </c>
      <c r="O121" s="16">
        <f t="shared" si="106"/>
        <v>0</v>
      </c>
      <c r="P121" s="16">
        <f t="shared" si="107"/>
        <v>0</v>
      </c>
      <c r="Q121" s="16">
        <f t="shared" si="108"/>
        <v>72</v>
      </c>
      <c r="R121" s="16">
        <f t="shared" si="117"/>
        <v>92</v>
      </c>
      <c r="S121" s="16">
        <f t="shared" si="118"/>
        <v>90</v>
      </c>
      <c r="T121" s="16">
        <f t="shared" si="118"/>
        <v>91</v>
      </c>
      <c r="U121" s="16">
        <f t="shared" si="118"/>
        <v>0</v>
      </c>
      <c r="V121" s="106">
        <f t="shared" si="121"/>
        <v>0</v>
      </c>
      <c r="W121" s="141">
        <f t="shared" si="122"/>
        <v>0</v>
      </c>
      <c r="X121" s="63">
        <f>($L121+SUM($W121:W121))*(P$11*P121)</f>
        <v>0</v>
      </c>
      <c r="Y121" s="63">
        <f>($L121+SUM($W121:X121))*(Q$11*Q121)</f>
        <v>-0.05592328767123284</v>
      </c>
      <c r="Z121" s="63">
        <f>($L121+SUM($W121:Y121))*(R$11*R121)</f>
        <v>-0.07195088489397632</v>
      </c>
      <c r="AA121" s="63">
        <f>($L121+SUM($W121:Z121))*(S$11*S121)</f>
        <v>-0.07100768121528875</v>
      </c>
      <c r="AB121" s="63">
        <f>($L121+SUM($W121:AA121))*(T$11*T121)</f>
        <v>-0.0724162704227147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0"/>
        <v>-0.27129812420321264</v>
      </c>
    </row>
    <row r="122" spans="1:31" ht="12.75">
      <c r="A122" s="16">
        <v>7</v>
      </c>
      <c r="B122" s="15">
        <f t="shared" si="99"/>
        <v>42552</v>
      </c>
      <c r="C122" s="229">
        <f t="shared" si="104"/>
        <v>42585</v>
      </c>
      <c r="D122" s="229">
        <f t="shared" si="104"/>
        <v>42600</v>
      </c>
      <c r="E122" s="30" t="s">
        <v>135</v>
      </c>
      <c r="F122" s="3">
        <v>9</v>
      </c>
      <c r="G122" s="321">
        <v>98</v>
      </c>
      <c r="H122" s="232">
        <f aca="true" t="shared" si="126" ref="H122:H127">$K$8</f>
        <v>1.33</v>
      </c>
      <c r="I122" s="232">
        <f t="shared" si="98"/>
        <v>1.34</v>
      </c>
      <c r="J122" s="56">
        <f t="shared" si="100"/>
        <v>131.32000000000002</v>
      </c>
      <c r="K122" s="74">
        <f t="shared" si="82"/>
        <v>130.34</v>
      </c>
      <c r="L122" s="77">
        <f t="shared" si="123"/>
        <v>0.9800000000000182</v>
      </c>
      <c r="M122" s="75">
        <f t="shared" si="88"/>
        <v>0.03012300738367086</v>
      </c>
      <c r="N122" s="76">
        <f t="shared" si="124"/>
        <v>1.010123007383689</v>
      </c>
      <c r="O122" s="16">
        <f t="shared" si="106"/>
        <v>0</v>
      </c>
      <c r="P122" s="16">
        <f t="shared" si="107"/>
        <v>0</v>
      </c>
      <c r="Q122" s="16">
        <f t="shared" si="108"/>
        <v>44</v>
      </c>
      <c r="R122" s="16">
        <f t="shared" si="117"/>
        <v>92</v>
      </c>
      <c r="S122" s="16">
        <f t="shared" si="118"/>
        <v>90</v>
      </c>
      <c r="T122" s="16">
        <f t="shared" si="118"/>
        <v>91</v>
      </c>
      <c r="U122" s="16">
        <f t="shared" si="118"/>
        <v>0</v>
      </c>
      <c r="V122" s="106">
        <f t="shared" si="121"/>
        <v>0</v>
      </c>
      <c r="W122" s="141">
        <f t="shared" si="122"/>
        <v>0</v>
      </c>
      <c r="X122" s="63">
        <f>($L122+SUM($W122:W122))*(P$11*P122)</f>
        <v>0</v>
      </c>
      <c r="Y122" s="63">
        <f>($L122+SUM($W122:X122))*(Q$11*Q122)</f>
        <v>0.004134794520548023</v>
      </c>
      <c r="Z122" s="63">
        <f>($L122+SUM($W122:Y122))*(R$11*R122)</f>
        <v>0.008681956269469106</v>
      </c>
      <c r="AA122" s="63">
        <f>($L122+SUM($W122:Z122))*(S$11*S122)</f>
        <v>0.008568144561612635</v>
      </c>
      <c r="AB122" s="63">
        <f>($L122+SUM($W122:AA122))*(T$11*T122)</f>
        <v>0.008738112032041093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7" ref="AE122:AE127">SUM(W122:AD122)</f>
        <v>0.03012300738367086</v>
      </c>
    </row>
    <row r="123" spans="1:31" ht="12.75">
      <c r="A123" s="3">
        <v>8</v>
      </c>
      <c r="B123" s="15">
        <f t="shared" si="99"/>
        <v>42583</v>
      </c>
      <c r="C123" s="229">
        <f t="shared" si="104"/>
        <v>42619</v>
      </c>
      <c r="D123" s="229">
        <f t="shared" si="104"/>
        <v>42634</v>
      </c>
      <c r="E123" s="30" t="s">
        <v>135</v>
      </c>
      <c r="F123" s="3">
        <v>9</v>
      </c>
      <c r="G123" s="321">
        <v>94</v>
      </c>
      <c r="H123" s="232">
        <f t="shared" si="126"/>
        <v>1.33</v>
      </c>
      <c r="I123" s="232">
        <f t="shared" si="98"/>
        <v>1.34</v>
      </c>
      <c r="J123" s="56">
        <f t="shared" si="100"/>
        <v>125.96000000000001</v>
      </c>
      <c r="K123" s="74">
        <f t="shared" si="82"/>
        <v>125.02000000000001</v>
      </c>
      <c r="L123" s="77">
        <f t="shared" si="123"/>
        <v>0.9399999999999977</v>
      </c>
      <c r="M123" s="75">
        <f t="shared" si="88"/>
        <v>0.025747910417568604</v>
      </c>
      <c r="N123" s="76">
        <f t="shared" si="124"/>
        <v>0.9657479104175664</v>
      </c>
      <c r="O123" s="16">
        <f t="shared" si="106"/>
        <v>0</v>
      </c>
      <c r="P123" s="16">
        <f t="shared" si="107"/>
        <v>0</v>
      </c>
      <c r="Q123" s="16">
        <f t="shared" si="108"/>
        <v>10</v>
      </c>
      <c r="R123" s="16">
        <f t="shared" si="117"/>
        <v>92</v>
      </c>
      <c r="S123" s="16">
        <f t="shared" si="118"/>
        <v>90</v>
      </c>
      <c r="T123" s="16">
        <f t="shared" si="118"/>
        <v>91</v>
      </c>
      <c r="U123" s="16">
        <f t="shared" si="118"/>
        <v>0</v>
      </c>
      <c r="V123" s="106">
        <f t="shared" si="121"/>
        <v>0</v>
      </c>
      <c r="W123" s="141">
        <f t="shared" si="122"/>
        <v>0</v>
      </c>
      <c r="X123" s="63">
        <f>($L123+SUM($W123:W123))*(P$11*P123)</f>
        <v>0</v>
      </c>
      <c r="Y123" s="63">
        <f>($L123+SUM($W123:X123))*(Q$11*Q123)</f>
        <v>0.0009013698630136965</v>
      </c>
      <c r="Z123" s="63">
        <f>($L123+SUM($W123:Y123))*(R$11*R123)</f>
        <v>0.008300554550572322</v>
      </c>
      <c r="AA123" s="63">
        <f>($L123+SUM($W123:Z123))*(S$11*S123)</f>
        <v>0.008191742635350108</v>
      </c>
      <c r="AB123" s="63">
        <f>($L123+SUM($W123:AA123))*(T$11*T123)</f>
        <v>0.008354243368632478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7"/>
        <v>0.025747910417568604</v>
      </c>
    </row>
    <row r="124" spans="1:31" ht="12.75">
      <c r="A124" s="3">
        <v>9</v>
      </c>
      <c r="B124" s="15">
        <f t="shared" si="99"/>
        <v>42614</v>
      </c>
      <c r="C124" s="229">
        <f aca="true" t="shared" si="128" ref="C124:D143">+C112</f>
        <v>42648</v>
      </c>
      <c r="D124" s="229">
        <f t="shared" si="128"/>
        <v>42663</v>
      </c>
      <c r="E124" s="30" t="s">
        <v>135</v>
      </c>
      <c r="F124" s="3">
        <v>9</v>
      </c>
      <c r="G124" s="321">
        <v>85</v>
      </c>
      <c r="H124" s="232">
        <f t="shared" si="126"/>
        <v>1.33</v>
      </c>
      <c r="I124" s="232">
        <f t="shared" si="98"/>
        <v>1.34</v>
      </c>
      <c r="J124" s="56">
        <f t="shared" si="100"/>
        <v>113.9</v>
      </c>
      <c r="K124" s="74">
        <f t="shared" si="82"/>
        <v>113.05000000000001</v>
      </c>
      <c r="L124" s="77">
        <f t="shared" si="123"/>
        <v>0.8499999999999943</v>
      </c>
      <c r="M124" s="75">
        <f t="shared" si="88"/>
        <v>0.02087046776965646</v>
      </c>
      <c r="N124" s="76">
        <f t="shared" si="124"/>
        <v>0.8708704677696508</v>
      </c>
      <c r="O124" s="16">
        <f t="shared" si="106"/>
        <v>0</v>
      </c>
      <c r="P124" s="16">
        <f t="shared" si="107"/>
        <v>0</v>
      </c>
      <c r="Q124" s="16">
        <f t="shared" si="108"/>
        <v>0</v>
      </c>
      <c r="R124" s="16">
        <f t="shared" si="117"/>
        <v>73</v>
      </c>
      <c r="S124" s="16">
        <f t="shared" si="118"/>
        <v>90</v>
      </c>
      <c r="T124" s="16">
        <f t="shared" si="118"/>
        <v>91</v>
      </c>
      <c r="U124" s="16">
        <f t="shared" si="118"/>
        <v>0</v>
      </c>
      <c r="V124" s="106">
        <f t="shared" si="121"/>
        <v>0</v>
      </c>
      <c r="W124" s="141">
        <f t="shared" si="122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0.005949999999999961</v>
      </c>
      <c r="AA124" s="63">
        <f>($L124+SUM($W124:Z124))*(S$11*S124)</f>
        <v>0.007386965753424609</v>
      </c>
      <c r="AB124" s="63">
        <f>($L124+SUM($W124:AA124))*(T$11*T124)</f>
        <v>0.007533502016231888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7"/>
        <v>0.02087046776965646</v>
      </c>
    </row>
    <row r="125" spans="1:31" ht="12.75">
      <c r="A125" s="16">
        <v>10</v>
      </c>
      <c r="B125" s="15">
        <f t="shared" si="99"/>
        <v>42644</v>
      </c>
      <c r="C125" s="229">
        <f t="shared" si="128"/>
        <v>42677</v>
      </c>
      <c r="D125" s="229">
        <f t="shared" si="128"/>
        <v>42692</v>
      </c>
      <c r="E125" s="30" t="s">
        <v>135</v>
      </c>
      <c r="F125" s="3">
        <v>9</v>
      </c>
      <c r="G125" s="321">
        <v>69</v>
      </c>
      <c r="H125" s="232">
        <f t="shared" si="126"/>
        <v>1.33</v>
      </c>
      <c r="I125" s="232">
        <f t="shared" si="98"/>
        <v>1.34</v>
      </c>
      <c r="J125" s="56">
        <f t="shared" si="100"/>
        <v>92.46000000000001</v>
      </c>
      <c r="K125" s="74">
        <f t="shared" si="82"/>
        <v>91.77000000000001</v>
      </c>
      <c r="L125" s="77">
        <f t="shared" si="123"/>
        <v>0.6899999999999977</v>
      </c>
      <c r="M125" s="75">
        <f t="shared" si="88"/>
        <v>0.014989695073534526</v>
      </c>
      <c r="N125" s="76">
        <f t="shared" si="124"/>
        <v>0.7049896950735323</v>
      </c>
      <c r="O125" s="16">
        <f t="shared" si="106"/>
        <v>0</v>
      </c>
      <c r="P125" s="16">
        <f t="shared" si="107"/>
        <v>0</v>
      </c>
      <c r="Q125" s="16">
        <f t="shared" si="108"/>
        <v>0</v>
      </c>
      <c r="R125" s="16">
        <f t="shared" si="117"/>
        <v>44</v>
      </c>
      <c r="S125" s="16">
        <f t="shared" si="118"/>
        <v>90</v>
      </c>
      <c r="T125" s="16">
        <f t="shared" si="118"/>
        <v>91</v>
      </c>
      <c r="U125" s="16">
        <f t="shared" si="118"/>
        <v>0</v>
      </c>
      <c r="V125" s="106">
        <f t="shared" si="121"/>
        <v>0</v>
      </c>
      <c r="W125" s="141">
        <f t="shared" si="122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0.0029112328767123196</v>
      </c>
      <c r="AA125" s="63">
        <f>($L125+SUM($W125:Z125))*(S$11*S125)</f>
        <v>0.0059799188590729776</v>
      </c>
      <c r="AB125" s="63">
        <f>($L125+SUM($W125:AA125))*(T$11*T125)</f>
        <v>0.006098543337749229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7"/>
        <v>0.014989695073534526</v>
      </c>
    </row>
    <row r="126" spans="1:31" ht="12.75">
      <c r="A126" s="3">
        <v>11</v>
      </c>
      <c r="B126" s="15">
        <f t="shared" si="99"/>
        <v>42675</v>
      </c>
      <c r="C126" s="229">
        <f t="shared" si="128"/>
        <v>42709</v>
      </c>
      <c r="D126" s="229">
        <f t="shared" si="128"/>
        <v>42724</v>
      </c>
      <c r="E126" s="30" t="s">
        <v>135</v>
      </c>
      <c r="F126" s="3">
        <v>9</v>
      </c>
      <c r="G126" s="321">
        <v>512</v>
      </c>
      <c r="H126" s="232">
        <f t="shared" si="126"/>
        <v>1.33</v>
      </c>
      <c r="I126" s="232">
        <f t="shared" si="98"/>
        <v>1.34</v>
      </c>
      <c r="J126" s="56">
        <f t="shared" si="100"/>
        <v>686.08</v>
      </c>
      <c r="K126" s="74">
        <f t="shared" si="82"/>
        <v>680.96</v>
      </c>
      <c r="L126" s="77">
        <f t="shared" si="123"/>
        <v>5.1200000000000045</v>
      </c>
      <c r="M126" s="75">
        <f t="shared" si="88"/>
        <v>0.09524333700142881</v>
      </c>
      <c r="N126" s="76">
        <f t="shared" si="124"/>
        <v>5.215243337001433</v>
      </c>
      <c r="O126" s="16">
        <f t="shared" si="106"/>
        <v>0</v>
      </c>
      <c r="P126" s="16">
        <f t="shared" si="107"/>
        <v>0</v>
      </c>
      <c r="Q126" s="16">
        <f t="shared" si="108"/>
        <v>0</v>
      </c>
      <c r="R126" s="16">
        <f t="shared" si="117"/>
        <v>12</v>
      </c>
      <c r="S126" s="16">
        <f t="shared" si="118"/>
        <v>90</v>
      </c>
      <c r="T126" s="16">
        <f t="shared" si="118"/>
        <v>91</v>
      </c>
      <c r="U126" s="16">
        <f t="shared" si="118"/>
        <v>0</v>
      </c>
      <c r="V126" s="106">
        <f t="shared" si="121"/>
        <v>0</v>
      </c>
      <c r="W126" s="141">
        <f t="shared" si="122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0.005891506849315074</v>
      </c>
      <c r="AA126" s="63">
        <f>($L126+SUM($W126:Z126))*(S$11*S126)</f>
        <v>0.04423714588102838</v>
      </c>
      <c r="AB126" s="63">
        <f>($L126+SUM($W126:AA126))*(T$11*T126)</f>
        <v>0.045114684271085365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7"/>
        <v>0.09524333700142881</v>
      </c>
    </row>
    <row r="127" spans="1:31" s="69" customFormat="1" ht="12.75">
      <c r="A127" s="3">
        <v>12</v>
      </c>
      <c r="B127" s="83">
        <f t="shared" si="99"/>
        <v>42705</v>
      </c>
      <c r="C127" s="229">
        <f t="shared" si="128"/>
        <v>42740</v>
      </c>
      <c r="D127" s="229">
        <f t="shared" si="128"/>
        <v>42755</v>
      </c>
      <c r="E127" s="84" t="s">
        <v>135</v>
      </c>
      <c r="F127" s="81">
        <v>9</v>
      </c>
      <c r="G127" s="322">
        <v>1033</v>
      </c>
      <c r="H127" s="233">
        <f t="shared" si="126"/>
        <v>1.33</v>
      </c>
      <c r="I127" s="233">
        <f t="shared" si="98"/>
        <v>1.34</v>
      </c>
      <c r="J127" s="85">
        <f t="shared" si="100"/>
        <v>1384.22</v>
      </c>
      <c r="K127" s="86">
        <f t="shared" si="82"/>
        <v>1373.89</v>
      </c>
      <c r="L127" s="87">
        <f t="shared" si="123"/>
        <v>10.329999999999927</v>
      </c>
      <c r="M127" s="88">
        <f t="shared" si="88"/>
        <v>0.16108245906736612</v>
      </c>
      <c r="N127" s="89">
        <f t="shared" si="124"/>
        <v>10.491082459067293</v>
      </c>
      <c r="O127" s="81">
        <f t="shared" si="106"/>
        <v>0</v>
      </c>
      <c r="P127" s="81">
        <f t="shared" si="107"/>
        <v>0</v>
      </c>
      <c r="Q127" s="81">
        <f t="shared" si="108"/>
        <v>0</v>
      </c>
      <c r="R127" s="81">
        <f t="shared" si="117"/>
        <v>0</v>
      </c>
      <c r="S127" s="81">
        <f t="shared" si="118"/>
        <v>71</v>
      </c>
      <c r="T127" s="81">
        <f t="shared" si="118"/>
        <v>91</v>
      </c>
      <c r="U127" s="81">
        <f t="shared" si="118"/>
        <v>0</v>
      </c>
      <c r="V127" s="107">
        <f t="shared" si="121"/>
        <v>0</v>
      </c>
      <c r="W127" s="142">
        <f t="shared" si="122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0.07032890410958854</v>
      </c>
      <c r="AB127" s="90">
        <f>($L127+SUM($W127:AA127))*(T$11*T127)</f>
        <v>0.09075355495777757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7"/>
        <v>0.16108245906736612</v>
      </c>
    </row>
    <row r="128" spans="1:31" ht="12.75">
      <c r="A128" s="16">
        <v>1</v>
      </c>
      <c r="B128" s="15">
        <f t="shared" si="99"/>
        <v>42370</v>
      </c>
      <c r="C128" s="228">
        <f t="shared" si="128"/>
        <v>42403</v>
      </c>
      <c r="D128" s="228">
        <f t="shared" si="128"/>
        <v>42418</v>
      </c>
      <c r="E128" s="118" t="s">
        <v>138</v>
      </c>
      <c r="F128" s="16">
        <v>9</v>
      </c>
      <c r="G128" s="321">
        <v>100</v>
      </c>
      <c r="H128" s="232">
        <f aca="true" t="shared" si="129" ref="H128:H133">$K$3</f>
        <v>1.44</v>
      </c>
      <c r="I128" s="232">
        <f aca="true" t="shared" si="130" ref="I128:I159">$J$3</f>
        <v>1.34</v>
      </c>
      <c r="J128" s="56">
        <f t="shared" si="100"/>
        <v>134</v>
      </c>
      <c r="K128" s="57">
        <f t="shared" si="82"/>
        <v>144</v>
      </c>
      <c r="L128" s="58">
        <f t="shared" si="123"/>
        <v>-10</v>
      </c>
      <c r="M128" s="55">
        <f t="shared" si="88"/>
        <v>-0.4838435959568378</v>
      </c>
      <c r="N128" s="29">
        <f t="shared" si="124"/>
        <v>-10.483843595956838</v>
      </c>
      <c r="O128" s="16">
        <f t="shared" si="106"/>
        <v>43</v>
      </c>
      <c r="P128" s="16">
        <f t="shared" si="107"/>
        <v>91</v>
      </c>
      <c r="Q128" s="16">
        <f t="shared" si="108"/>
        <v>92</v>
      </c>
      <c r="R128" s="16">
        <f t="shared" si="117"/>
        <v>92</v>
      </c>
      <c r="S128" s="16">
        <f t="shared" si="118"/>
        <v>90</v>
      </c>
      <c r="T128" s="16">
        <f t="shared" si="118"/>
        <v>91</v>
      </c>
      <c r="U128" s="16">
        <f t="shared" si="118"/>
        <v>0</v>
      </c>
      <c r="V128" s="106">
        <f>IF(W$8&lt;V$8,0,IF($D128&lt;V$8,V$12,IF($D128&lt;W$8,W$8-$D128,0)))</f>
        <v>0</v>
      </c>
      <c r="W128" s="141">
        <f>$L128*O$11*O128</f>
        <v>-0.03828767123287671</v>
      </c>
      <c r="X128" s="63">
        <f>($L128+SUM($W128:W128))*(P$11*P128)</f>
        <v>-0.08650987147682493</v>
      </c>
      <c r="Y128" s="63">
        <f>($L128+SUM($W128:X128))*(Q$11*Q128)</f>
        <v>-0.08932013174664451</v>
      </c>
      <c r="Z128" s="63">
        <f>($L128+SUM($W128:Y128))*(R$11*R128)</f>
        <v>-0.09010810660753271</v>
      </c>
      <c r="AA128" s="63">
        <f>($L128+SUM($W128:Z128))*(S$11*S128)</f>
        <v>-0.08892688002835951</v>
      </c>
      <c r="AB128" s="63">
        <f>($L128+SUM($W128:AA128))*(T$11*T128)</f>
        <v>-0.09069093486459939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1" ref="AE128:AE133">SUM(W128:AD128)</f>
        <v>-0.4838435959568378</v>
      </c>
    </row>
    <row r="129" spans="1:31" ht="12.75">
      <c r="A129" s="3">
        <v>2</v>
      </c>
      <c r="B129" s="15">
        <f t="shared" si="99"/>
        <v>42401</v>
      </c>
      <c r="C129" s="229">
        <f t="shared" si="128"/>
        <v>42432</v>
      </c>
      <c r="D129" s="229">
        <f t="shared" si="128"/>
        <v>42447</v>
      </c>
      <c r="E129" s="70" t="s">
        <v>138</v>
      </c>
      <c r="F129" s="3">
        <v>9</v>
      </c>
      <c r="G129" s="321">
        <v>102</v>
      </c>
      <c r="H129" s="232">
        <f t="shared" si="129"/>
        <v>1.44</v>
      </c>
      <c r="I129" s="232">
        <f t="shared" si="130"/>
        <v>1.34</v>
      </c>
      <c r="J129" s="56">
        <f t="shared" si="100"/>
        <v>136.68</v>
      </c>
      <c r="K129" s="57">
        <f t="shared" si="82"/>
        <v>146.88</v>
      </c>
      <c r="L129" s="58">
        <f t="shared" si="123"/>
        <v>-10.199999999999989</v>
      </c>
      <c r="M129" s="55">
        <f t="shared" si="88"/>
        <v>-0.46601306664923775</v>
      </c>
      <c r="N129" s="29">
        <f t="shared" si="124"/>
        <v>-10.666013066649226</v>
      </c>
      <c r="O129" s="16">
        <f t="shared" si="106"/>
        <v>14</v>
      </c>
      <c r="P129" s="16">
        <f t="shared" si="107"/>
        <v>91</v>
      </c>
      <c r="Q129" s="16">
        <f t="shared" si="108"/>
        <v>92</v>
      </c>
      <c r="R129" s="16">
        <f t="shared" si="117"/>
        <v>92</v>
      </c>
      <c r="S129" s="16">
        <f t="shared" si="118"/>
        <v>90</v>
      </c>
      <c r="T129" s="16">
        <f t="shared" si="118"/>
        <v>91</v>
      </c>
      <c r="U129" s="16">
        <f t="shared" si="118"/>
        <v>0</v>
      </c>
      <c r="V129" s="106">
        <f aca="true" t="shared" si="132" ref="V129:V139">IF(W$8&lt;V$8,0,IF($D129&lt;V$8,V$12,IF($D129&lt;W$8,W$8-$D129,0)))</f>
        <v>0</v>
      </c>
      <c r="W129" s="141">
        <f aca="true" t="shared" si="133" ref="W129:W139">$L129*O$11*O129</f>
        <v>-0.01271506849315067</v>
      </c>
      <c r="X129" s="63">
        <f>($L129+SUM($W129:W129))*(P$11*P129)</f>
        <v>-0.0880130851934696</v>
      </c>
      <c r="Y129" s="63">
        <f>($L129+SUM($W129:X129))*(Q$11*Q129)</f>
        <v>-0.09087217713663256</v>
      </c>
      <c r="Z129" s="63">
        <f>($L129+SUM($W129:Y129))*(R$11*R129)</f>
        <v>-0.09167384401438587</v>
      </c>
      <c r="AA129" s="63">
        <f>($L129+SUM($W129:Z129))*(S$11*S129)</f>
        <v>-0.09047209219380418</v>
      </c>
      <c r="AB129" s="63">
        <f>($L129+SUM($W129:AA129))*(T$11*T129)</f>
        <v>-0.09226679961779483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1"/>
        <v>-0.46601306664923775</v>
      </c>
    </row>
    <row r="130" spans="1:31" ht="12.75">
      <c r="A130" s="3">
        <v>3</v>
      </c>
      <c r="B130" s="15">
        <f t="shared" si="99"/>
        <v>42430</v>
      </c>
      <c r="C130" s="229">
        <f t="shared" si="128"/>
        <v>42465</v>
      </c>
      <c r="D130" s="229">
        <f t="shared" si="128"/>
        <v>42480</v>
      </c>
      <c r="E130" s="70" t="s">
        <v>138</v>
      </c>
      <c r="F130" s="3">
        <v>9</v>
      </c>
      <c r="G130" s="321">
        <v>84</v>
      </c>
      <c r="H130" s="232">
        <f t="shared" si="129"/>
        <v>1.44</v>
      </c>
      <c r="I130" s="232">
        <f t="shared" si="130"/>
        <v>1.34</v>
      </c>
      <c r="J130" s="56">
        <f t="shared" si="100"/>
        <v>112.56</v>
      </c>
      <c r="K130" s="57">
        <f t="shared" si="82"/>
        <v>120.96</v>
      </c>
      <c r="L130" s="58">
        <f>+J130-K130</f>
        <v>-8.399999999999991</v>
      </c>
      <c r="M130" s="55">
        <f t="shared" si="88"/>
        <v>-0.35718883542482555</v>
      </c>
      <c r="N130" s="29">
        <f>SUM(L130:M130)</f>
        <v>-8.757188835424817</v>
      </c>
      <c r="O130" s="16">
        <f t="shared" si="106"/>
        <v>0</v>
      </c>
      <c r="P130" s="16">
        <f t="shared" si="107"/>
        <v>72</v>
      </c>
      <c r="Q130" s="16">
        <f t="shared" si="108"/>
        <v>92</v>
      </c>
      <c r="R130" s="16">
        <f t="shared" si="117"/>
        <v>92</v>
      </c>
      <c r="S130" s="16">
        <f t="shared" si="118"/>
        <v>90</v>
      </c>
      <c r="T130" s="16">
        <f t="shared" si="118"/>
        <v>91</v>
      </c>
      <c r="U130" s="16">
        <f t="shared" si="118"/>
        <v>0</v>
      </c>
      <c r="V130" s="106">
        <f t="shared" si="132"/>
        <v>0</v>
      </c>
      <c r="W130" s="141">
        <f t="shared" si="133"/>
        <v>0</v>
      </c>
      <c r="X130" s="63">
        <f>($L130+SUM($W130:W130))*(P$11*P130)</f>
        <v>-0.05727649315068488</v>
      </c>
      <c r="Y130" s="63">
        <f>($L130+SUM($W130:X130))*(Q$11*Q130)</f>
        <v>-0.0746093981039594</v>
      </c>
      <c r="Z130" s="63">
        <f>($L130+SUM($W130:Y130))*(R$11*R130)</f>
        <v>-0.07526759608175324</v>
      </c>
      <c r="AA130" s="63">
        <f>($L130+SUM($W130:Z130))*(S$11*S130)</f>
        <v>-0.0742809136578346</v>
      </c>
      <c r="AB130" s="63">
        <f>($L130+SUM($W130:AA130))*(T$11*T130)</f>
        <v>-0.07575443443059343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1"/>
        <v>-0.35718883542482555</v>
      </c>
    </row>
    <row r="131" spans="1:31" ht="12.75">
      <c r="A131" s="16">
        <v>4</v>
      </c>
      <c r="B131" s="15">
        <f t="shared" si="99"/>
        <v>42461</v>
      </c>
      <c r="C131" s="229">
        <f t="shared" si="128"/>
        <v>42494</v>
      </c>
      <c r="D131" s="229">
        <f t="shared" si="128"/>
        <v>42509</v>
      </c>
      <c r="E131" s="30" t="s">
        <v>138</v>
      </c>
      <c r="F131" s="3">
        <v>9</v>
      </c>
      <c r="G131" s="321">
        <v>72</v>
      </c>
      <c r="H131" s="232">
        <f t="shared" si="129"/>
        <v>1.44</v>
      </c>
      <c r="I131" s="232">
        <f t="shared" si="130"/>
        <v>1.34</v>
      </c>
      <c r="J131" s="56">
        <f t="shared" si="100"/>
        <v>96.48</v>
      </c>
      <c r="K131" s="57">
        <f t="shared" si="82"/>
        <v>103.67999999999999</v>
      </c>
      <c r="L131" s="58">
        <f aca="true" t="shared" si="134" ref="L131:L141">+J131-K131</f>
        <v>-7.199999999999989</v>
      </c>
      <c r="M131" s="55">
        <f t="shared" si="88"/>
        <v>-0.2856866040358444</v>
      </c>
      <c r="N131" s="29">
        <f aca="true" t="shared" si="135" ref="N131:N141">SUM(L131:M131)</f>
        <v>-7.485686604035833</v>
      </c>
      <c r="O131" s="16">
        <f t="shared" si="106"/>
        <v>0</v>
      </c>
      <c r="P131" s="16">
        <f t="shared" si="107"/>
        <v>43</v>
      </c>
      <c r="Q131" s="16">
        <f t="shared" si="108"/>
        <v>92</v>
      </c>
      <c r="R131" s="16">
        <f t="shared" si="117"/>
        <v>92</v>
      </c>
      <c r="S131" s="16">
        <f t="shared" si="118"/>
        <v>90</v>
      </c>
      <c r="T131" s="16">
        <f t="shared" si="118"/>
        <v>91</v>
      </c>
      <c r="U131" s="16">
        <f t="shared" si="118"/>
        <v>0</v>
      </c>
      <c r="V131" s="106">
        <f t="shared" si="132"/>
        <v>0</v>
      </c>
      <c r="W131" s="141">
        <f t="shared" si="133"/>
        <v>0</v>
      </c>
      <c r="X131" s="63">
        <f>($L131+SUM($W131:W131))*(P$11*P131)</f>
        <v>-0.02932010958904105</v>
      </c>
      <c r="Y131" s="63">
        <f>($L131+SUM($W131:X131))*(Q$11*Q131)</f>
        <v>-0.0637764678161005</v>
      </c>
      <c r="Z131" s="63">
        <f>($L131+SUM($W131:Y131))*(R$11*R131)</f>
        <v>-0.06433909857327266</v>
      </c>
      <c r="AA131" s="63">
        <f>($L131+SUM($W131:Z131))*(S$11*S131)</f>
        <v>-0.06349567775159444</v>
      </c>
      <c r="AB131" s="63">
        <f>($L131+SUM($W131:AA131))*(T$11*T131)</f>
        <v>-0.06475525030583573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1"/>
        <v>-0.2856866040358444</v>
      </c>
    </row>
    <row r="132" spans="1:31" ht="12.75">
      <c r="A132" s="3">
        <v>5</v>
      </c>
      <c r="B132" s="15">
        <f t="shared" si="99"/>
        <v>42491</v>
      </c>
      <c r="C132" s="229">
        <f t="shared" si="128"/>
        <v>42524</v>
      </c>
      <c r="D132" s="229">
        <f t="shared" si="128"/>
        <v>42541</v>
      </c>
      <c r="E132" s="30" t="s">
        <v>138</v>
      </c>
      <c r="F132" s="3">
        <v>9</v>
      </c>
      <c r="G132" s="321">
        <v>84</v>
      </c>
      <c r="H132" s="232">
        <f t="shared" si="129"/>
        <v>1.44</v>
      </c>
      <c r="I132" s="232">
        <f t="shared" si="130"/>
        <v>1.34</v>
      </c>
      <c r="J132" s="56">
        <f t="shared" si="100"/>
        <v>112.56</v>
      </c>
      <c r="K132" s="57">
        <f t="shared" si="82"/>
        <v>120.96</v>
      </c>
      <c r="L132" s="58">
        <f t="shared" si="134"/>
        <v>-8.399999999999991</v>
      </c>
      <c r="M132" s="55">
        <f t="shared" si="88"/>
        <v>-0.30694208920539723</v>
      </c>
      <c r="N132" s="29">
        <f t="shared" si="135"/>
        <v>-8.70694208920539</v>
      </c>
      <c r="O132" s="16">
        <f aca="true" t="shared" si="136" ref="O132:U132">IF($D132&lt;O$8,O$12,IF($D132&lt;P$8,P$8-$D132,0))</f>
        <v>0</v>
      </c>
      <c r="P132" s="16">
        <f t="shared" si="136"/>
        <v>11</v>
      </c>
      <c r="Q132" s="16">
        <f t="shared" si="136"/>
        <v>92</v>
      </c>
      <c r="R132" s="16">
        <f t="shared" si="136"/>
        <v>92</v>
      </c>
      <c r="S132" s="16">
        <f t="shared" si="136"/>
        <v>90</v>
      </c>
      <c r="T132" s="16">
        <f t="shared" si="136"/>
        <v>91</v>
      </c>
      <c r="U132" s="16">
        <f t="shared" si="136"/>
        <v>0</v>
      </c>
      <c r="V132" s="106">
        <f>IF(W$8&lt;V$8,0,IF($D132&lt;V$8,V$12,IF($D132&lt;W$8,W$8-$D132,0)))</f>
        <v>0</v>
      </c>
      <c r="W132" s="141">
        <f>$L132*O$11*O132</f>
        <v>0</v>
      </c>
      <c r="X132" s="63">
        <f>($L132+SUM($W132:W132))*(P$11*P132)</f>
        <v>-0.008750575342465745</v>
      </c>
      <c r="Y132" s="63">
        <f>($L132+SUM($W132:X132))*(Q$11*Q132)</f>
        <v>-0.0741813064454869</v>
      </c>
      <c r="Z132" s="63">
        <f>($L132+SUM($W132:Y132))*(R$11*R132)</f>
        <v>-0.07483572783385531</v>
      </c>
      <c r="AA132" s="63">
        <f>($L132+SUM($W132:Z132))*(S$11*S132)</f>
        <v>-0.07385470676796897</v>
      </c>
      <c r="AB132" s="63">
        <f>($L132+SUM($W132:AA132))*(T$11*T132)</f>
        <v>-0.0753197728156203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1"/>
        <v>-0.30694208920539723</v>
      </c>
    </row>
    <row r="133" spans="1:31" ht="12.75">
      <c r="A133" s="3">
        <v>6</v>
      </c>
      <c r="B133" s="15">
        <f t="shared" si="99"/>
        <v>42522</v>
      </c>
      <c r="C133" s="229">
        <f t="shared" si="128"/>
        <v>42557</v>
      </c>
      <c r="D133" s="229">
        <f t="shared" si="128"/>
        <v>42572</v>
      </c>
      <c r="E133" s="30" t="s">
        <v>138</v>
      </c>
      <c r="F133" s="3">
        <v>9</v>
      </c>
      <c r="G133" s="321">
        <v>99</v>
      </c>
      <c r="H133" s="232">
        <f t="shared" si="129"/>
        <v>1.44</v>
      </c>
      <c r="I133" s="232">
        <f t="shared" si="130"/>
        <v>1.34</v>
      </c>
      <c r="J133" s="56">
        <f t="shared" si="100"/>
        <v>132.66</v>
      </c>
      <c r="K133" s="57">
        <f t="shared" si="82"/>
        <v>142.56</v>
      </c>
      <c r="L133" s="77">
        <f t="shared" si="134"/>
        <v>-9.900000000000006</v>
      </c>
      <c r="M133" s="78">
        <f t="shared" si="88"/>
        <v>-0.3315865962483714</v>
      </c>
      <c r="N133" s="76">
        <f t="shared" si="135"/>
        <v>-10.231586596248377</v>
      </c>
      <c r="O133" s="16">
        <f t="shared" si="106"/>
        <v>0</v>
      </c>
      <c r="P133" s="16">
        <f t="shared" si="107"/>
        <v>0</v>
      </c>
      <c r="Q133" s="16">
        <f t="shared" si="108"/>
        <v>72</v>
      </c>
      <c r="R133" s="16">
        <f t="shared" si="117"/>
        <v>92</v>
      </c>
      <c r="S133" s="16">
        <f t="shared" si="118"/>
        <v>90</v>
      </c>
      <c r="T133" s="16">
        <f t="shared" si="118"/>
        <v>91</v>
      </c>
      <c r="U133" s="16">
        <f t="shared" si="118"/>
        <v>0</v>
      </c>
      <c r="V133" s="106">
        <f t="shared" si="132"/>
        <v>0</v>
      </c>
      <c r="W133" s="141">
        <f t="shared" si="133"/>
        <v>0</v>
      </c>
      <c r="X133" s="63">
        <f>($L133+SUM($W133:W133))*(P$11*P133)</f>
        <v>0</v>
      </c>
      <c r="Y133" s="63">
        <f>($L133+SUM($W133:X133))*(Q$11*Q133)</f>
        <v>-0.0683506849315069</v>
      </c>
      <c r="Z133" s="63">
        <f>($L133+SUM($W133:Y133))*(R$11*R133)</f>
        <v>-0.08793997042597117</v>
      </c>
      <c r="AA133" s="63">
        <f>($L133+SUM($W133:Z133))*(S$11*S133)</f>
        <v>-0.08678716592979747</v>
      </c>
      <c r="AB133" s="63">
        <f>($L133+SUM($W133:AA133))*(T$11*T133)</f>
        <v>-0.08850877496109587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1"/>
        <v>-0.3315865962483714</v>
      </c>
    </row>
    <row r="134" spans="1:31" ht="12.75">
      <c r="A134" s="16">
        <v>7</v>
      </c>
      <c r="B134" s="15">
        <f t="shared" si="99"/>
        <v>42552</v>
      </c>
      <c r="C134" s="229">
        <f t="shared" si="128"/>
        <v>42585</v>
      </c>
      <c r="D134" s="229">
        <f t="shared" si="128"/>
        <v>42600</v>
      </c>
      <c r="E134" s="30" t="s">
        <v>138</v>
      </c>
      <c r="F134" s="3">
        <v>9</v>
      </c>
      <c r="G134" s="321">
        <v>114</v>
      </c>
      <c r="H134" s="232">
        <f aca="true" t="shared" si="137" ref="H134:H139">$K$8</f>
        <v>1.33</v>
      </c>
      <c r="I134" s="232">
        <f t="shared" si="130"/>
        <v>1.34</v>
      </c>
      <c r="J134" s="56">
        <f t="shared" si="100"/>
        <v>152.76000000000002</v>
      </c>
      <c r="K134" s="74">
        <f t="shared" si="82"/>
        <v>151.62</v>
      </c>
      <c r="L134" s="77">
        <f t="shared" si="134"/>
        <v>1.1400000000000148</v>
      </c>
      <c r="M134" s="75">
        <f t="shared" si="88"/>
        <v>0.035041049405494476</v>
      </c>
      <c r="N134" s="76">
        <f t="shared" si="135"/>
        <v>1.1750410494055092</v>
      </c>
      <c r="O134" s="16">
        <f t="shared" si="106"/>
        <v>0</v>
      </c>
      <c r="P134" s="16">
        <f t="shared" si="107"/>
        <v>0</v>
      </c>
      <c r="Q134" s="16">
        <f t="shared" si="108"/>
        <v>44</v>
      </c>
      <c r="R134" s="16">
        <f t="shared" si="117"/>
        <v>92</v>
      </c>
      <c r="S134" s="16">
        <f t="shared" si="118"/>
        <v>90</v>
      </c>
      <c r="T134" s="16">
        <f t="shared" si="118"/>
        <v>91</v>
      </c>
      <c r="U134" s="16">
        <f t="shared" si="118"/>
        <v>0</v>
      </c>
      <c r="V134" s="106">
        <f t="shared" si="132"/>
        <v>0</v>
      </c>
      <c r="W134" s="141">
        <f t="shared" si="133"/>
        <v>0</v>
      </c>
      <c r="X134" s="63">
        <f>($L134+SUM($W134:W134))*(P$11*P134)</f>
        <v>0</v>
      </c>
      <c r="Y134" s="63">
        <f>($L134+SUM($W134:X134))*(Q$11*Q134)</f>
        <v>0.004809863013698693</v>
      </c>
      <c r="Z134" s="63">
        <f>($L134+SUM($W134:Y134))*(R$11*R134)</f>
        <v>0.010099418517545639</v>
      </c>
      <c r="AA134" s="63">
        <f>($L134+SUM($W134:Z134))*(S$11*S134)</f>
        <v>0.009967025306365661</v>
      </c>
      <c r="AB134" s="63">
        <f>($L134+SUM($W134:AA134))*(T$11*T134)</f>
        <v>0.010164742567884478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8" ref="AE134:AE139">SUM(W134:AD134)</f>
        <v>0.035041049405494476</v>
      </c>
    </row>
    <row r="135" spans="1:31" ht="12.75">
      <c r="A135" s="3">
        <v>8</v>
      </c>
      <c r="B135" s="15">
        <f t="shared" si="99"/>
        <v>42583</v>
      </c>
      <c r="C135" s="229">
        <f t="shared" si="128"/>
        <v>42619</v>
      </c>
      <c r="D135" s="229">
        <f t="shared" si="128"/>
        <v>42634</v>
      </c>
      <c r="E135" s="30" t="s">
        <v>138</v>
      </c>
      <c r="F135" s="3">
        <v>9</v>
      </c>
      <c r="G135" s="321">
        <v>113</v>
      </c>
      <c r="H135" s="232">
        <f t="shared" si="137"/>
        <v>1.33</v>
      </c>
      <c r="I135" s="232">
        <f t="shared" si="130"/>
        <v>1.34</v>
      </c>
      <c r="J135" s="56">
        <f t="shared" si="100"/>
        <v>151.42000000000002</v>
      </c>
      <c r="K135" s="74">
        <f t="shared" si="82"/>
        <v>150.29000000000002</v>
      </c>
      <c r="L135" s="77">
        <f t="shared" si="134"/>
        <v>1.1299999999999955</v>
      </c>
      <c r="M135" s="75">
        <f t="shared" si="88"/>
        <v>0.03095227528920476</v>
      </c>
      <c r="N135" s="76">
        <f t="shared" si="135"/>
        <v>1.1609522752892003</v>
      </c>
      <c r="O135" s="16">
        <f t="shared" si="106"/>
        <v>0</v>
      </c>
      <c r="P135" s="16">
        <f t="shared" si="107"/>
        <v>0</v>
      </c>
      <c r="Q135" s="16">
        <f t="shared" si="108"/>
        <v>10</v>
      </c>
      <c r="R135" s="16">
        <f t="shared" si="117"/>
        <v>92</v>
      </c>
      <c r="S135" s="16">
        <f t="shared" si="118"/>
        <v>90</v>
      </c>
      <c r="T135" s="16">
        <f t="shared" si="118"/>
        <v>91</v>
      </c>
      <c r="U135" s="16">
        <f t="shared" si="118"/>
        <v>0</v>
      </c>
      <c r="V135" s="106">
        <f t="shared" si="132"/>
        <v>0</v>
      </c>
      <c r="W135" s="141">
        <f t="shared" si="133"/>
        <v>0</v>
      </c>
      <c r="X135" s="63">
        <f>($L135+SUM($W135:W135))*(P$11*P135)</f>
        <v>0</v>
      </c>
      <c r="Y135" s="63">
        <f>($L135+SUM($W135:X135))*(Q$11*Q135)</f>
        <v>0.0010835616438356122</v>
      </c>
      <c r="Z135" s="63">
        <f>($L135+SUM($W135:Y135))*(R$11*R135)</f>
        <v>0.009978326215049689</v>
      </c>
      <c r="AA135" s="63">
        <f>($L135+SUM($W135:Z135))*(S$11*S135)</f>
        <v>0.009847520402069793</v>
      </c>
      <c r="AB135" s="63">
        <f>($L135+SUM($W135:AA135))*(T$11*T135)</f>
        <v>0.010042867028249665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8"/>
        <v>0.03095227528920476</v>
      </c>
    </row>
    <row r="136" spans="1:31" ht="12.75">
      <c r="A136" s="3">
        <v>9</v>
      </c>
      <c r="B136" s="15">
        <f t="shared" si="99"/>
        <v>42614</v>
      </c>
      <c r="C136" s="229">
        <f t="shared" si="128"/>
        <v>42648</v>
      </c>
      <c r="D136" s="229">
        <f t="shared" si="128"/>
        <v>42663</v>
      </c>
      <c r="E136" s="30" t="s">
        <v>138</v>
      </c>
      <c r="F136" s="3">
        <v>9</v>
      </c>
      <c r="G136" s="321">
        <v>101</v>
      </c>
      <c r="H136" s="232">
        <f t="shared" si="137"/>
        <v>1.33</v>
      </c>
      <c r="I136" s="232">
        <f t="shared" si="130"/>
        <v>1.34</v>
      </c>
      <c r="J136" s="56">
        <f t="shared" si="100"/>
        <v>135.34</v>
      </c>
      <c r="K136" s="74">
        <f t="shared" si="82"/>
        <v>134.33</v>
      </c>
      <c r="L136" s="77">
        <f t="shared" si="134"/>
        <v>1.009999999999991</v>
      </c>
      <c r="M136" s="75">
        <f t="shared" si="88"/>
        <v>0.024799026408650556</v>
      </c>
      <c r="N136" s="76">
        <f t="shared" si="135"/>
        <v>1.0347990264086415</v>
      </c>
      <c r="O136" s="16">
        <f t="shared" si="106"/>
        <v>0</v>
      </c>
      <c r="P136" s="16">
        <f t="shared" si="107"/>
        <v>0</v>
      </c>
      <c r="Q136" s="16">
        <f t="shared" si="108"/>
        <v>0</v>
      </c>
      <c r="R136" s="16">
        <f t="shared" si="117"/>
        <v>73</v>
      </c>
      <c r="S136" s="16">
        <f t="shared" si="118"/>
        <v>90</v>
      </c>
      <c r="T136" s="16">
        <f t="shared" si="118"/>
        <v>91</v>
      </c>
      <c r="U136" s="16">
        <f t="shared" si="118"/>
        <v>0</v>
      </c>
      <c r="V136" s="106">
        <f t="shared" si="132"/>
        <v>0</v>
      </c>
      <c r="W136" s="141">
        <f t="shared" si="133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0.0070699999999999374</v>
      </c>
      <c r="AA136" s="63">
        <f>($L136+SUM($W136:Z136))*(S$11*S136)</f>
        <v>0.008777453424657456</v>
      </c>
      <c r="AB136" s="63">
        <f>($L136+SUM($W136:AA136))*(T$11*T136)</f>
        <v>0.008951572983993163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8"/>
        <v>0.024799026408650556</v>
      </c>
    </row>
    <row r="137" spans="1:31" ht="12.75">
      <c r="A137" s="16">
        <v>10</v>
      </c>
      <c r="B137" s="15">
        <f t="shared" si="99"/>
        <v>42644</v>
      </c>
      <c r="C137" s="229">
        <f t="shared" si="128"/>
        <v>42677</v>
      </c>
      <c r="D137" s="229">
        <f t="shared" si="128"/>
        <v>42692</v>
      </c>
      <c r="E137" s="30" t="s">
        <v>138</v>
      </c>
      <c r="F137" s="3">
        <v>9</v>
      </c>
      <c r="G137" s="321">
        <v>84</v>
      </c>
      <c r="H137" s="232">
        <f t="shared" si="137"/>
        <v>1.33</v>
      </c>
      <c r="I137" s="232">
        <f t="shared" si="130"/>
        <v>1.34</v>
      </c>
      <c r="J137" s="56">
        <f t="shared" si="100"/>
        <v>112.56</v>
      </c>
      <c r="K137" s="74">
        <f t="shared" si="82"/>
        <v>111.72</v>
      </c>
      <c r="L137" s="77">
        <f t="shared" si="134"/>
        <v>0.8400000000000034</v>
      </c>
      <c r="M137" s="75">
        <f t="shared" si="88"/>
        <v>0.018248324437346516</v>
      </c>
      <c r="N137" s="76">
        <f t="shared" si="135"/>
        <v>0.8582483244373499</v>
      </c>
      <c r="O137" s="16">
        <f t="shared" si="106"/>
        <v>0</v>
      </c>
      <c r="P137" s="16">
        <f t="shared" si="107"/>
        <v>0</v>
      </c>
      <c r="Q137" s="16">
        <f t="shared" si="108"/>
        <v>0</v>
      </c>
      <c r="R137" s="16">
        <f t="shared" si="117"/>
        <v>44</v>
      </c>
      <c r="S137" s="16">
        <f t="shared" si="118"/>
        <v>90</v>
      </c>
      <c r="T137" s="16">
        <f t="shared" si="118"/>
        <v>91</v>
      </c>
      <c r="U137" s="16">
        <f t="shared" si="118"/>
        <v>0</v>
      </c>
      <c r="V137" s="106">
        <f t="shared" si="132"/>
        <v>0</v>
      </c>
      <c r="W137" s="141">
        <f t="shared" si="133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0.003544109589041111</v>
      </c>
      <c r="AA137" s="63">
        <f>($L137+SUM($W137:Z137))*(S$11*S137)</f>
        <v>0.00727990121974107</v>
      </c>
      <c r="AB137" s="63">
        <f>($L137+SUM($W137:AA137))*(T$11*T137)</f>
        <v>0.007424313628564334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8"/>
        <v>0.018248324437346516</v>
      </c>
    </row>
    <row r="138" spans="1:31" ht="12.75">
      <c r="A138" s="3">
        <v>11</v>
      </c>
      <c r="B138" s="15">
        <f t="shared" si="99"/>
        <v>42675</v>
      </c>
      <c r="C138" s="229">
        <f t="shared" si="128"/>
        <v>42709</v>
      </c>
      <c r="D138" s="229">
        <f t="shared" si="128"/>
        <v>42724</v>
      </c>
      <c r="E138" s="30" t="s">
        <v>138</v>
      </c>
      <c r="F138" s="3">
        <v>9</v>
      </c>
      <c r="G138" s="321">
        <v>0</v>
      </c>
      <c r="H138" s="232">
        <f t="shared" si="137"/>
        <v>1.33</v>
      </c>
      <c r="I138" s="232">
        <f t="shared" si="130"/>
        <v>1.34</v>
      </c>
      <c r="J138" s="56">
        <f t="shared" si="100"/>
        <v>0</v>
      </c>
      <c r="K138" s="74">
        <f t="shared" si="82"/>
        <v>0</v>
      </c>
      <c r="L138" s="77">
        <f t="shared" si="134"/>
        <v>0</v>
      </c>
      <c r="M138" s="75">
        <f t="shared" si="88"/>
        <v>0</v>
      </c>
      <c r="N138" s="76">
        <f t="shared" si="135"/>
        <v>0</v>
      </c>
      <c r="O138" s="16">
        <f t="shared" si="106"/>
        <v>0</v>
      </c>
      <c r="P138" s="16">
        <f t="shared" si="107"/>
        <v>0</v>
      </c>
      <c r="Q138" s="16">
        <f t="shared" si="108"/>
        <v>0</v>
      </c>
      <c r="R138" s="16">
        <f t="shared" si="117"/>
        <v>12</v>
      </c>
      <c r="S138" s="16">
        <f t="shared" si="118"/>
        <v>90</v>
      </c>
      <c r="T138" s="16">
        <f t="shared" si="118"/>
        <v>91</v>
      </c>
      <c r="U138" s="16">
        <f t="shared" si="118"/>
        <v>0</v>
      </c>
      <c r="V138" s="106">
        <f t="shared" si="132"/>
        <v>0</v>
      </c>
      <c r="W138" s="141">
        <f t="shared" si="133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</v>
      </c>
      <c r="AA138" s="63">
        <f>($L138+SUM($W138:Z138))*(S$11*S138)</f>
        <v>0</v>
      </c>
      <c r="AB138" s="63">
        <f>($L138+SUM($W138:AA138))*(T$11*T138)</f>
        <v>0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8"/>
        <v>0</v>
      </c>
    </row>
    <row r="139" spans="1:31" s="69" customFormat="1" ht="12.75">
      <c r="A139" s="3">
        <v>12</v>
      </c>
      <c r="B139" s="83">
        <f t="shared" si="99"/>
        <v>42705</v>
      </c>
      <c r="C139" s="229">
        <f t="shared" si="128"/>
        <v>42740</v>
      </c>
      <c r="D139" s="229">
        <f t="shared" si="128"/>
        <v>42755</v>
      </c>
      <c r="E139" s="84" t="s">
        <v>138</v>
      </c>
      <c r="F139" s="81">
        <v>9</v>
      </c>
      <c r="G139" s="322">
        <v>0</v>
      </c>
      <c r="H139" s="233">
        <f t="shared" si="137"/>
        <v>1.33</v>
      </c>
      <c r="I139" s="233">
        <f t="shared" si="130"/>
        <v>1.34</v>
      </c>
      <c r="J139" s="85">
        <f t="shared" si="100"/>
        <v>0</v>
      </c>
      <c r="K139" s="86">
        <f t="shared" si="82"/>
        <v>0</v>
      </c>
      <c r="L139" s="87">
        <f t="shared" si="134"/>
        <v>0</v>
      </c>
      <c r="M139" s="88">
        <f t="shared" si="88"/>
        <v>0</v>
      </c>
      <c r="N139" s="89">
        <f t="shared" si="135"/>
        <v>0</v>
      </c>
      <c r="O139" s="81">
        <f t="shared" si="106"/>
        <v>0</v>
      </c>
      <c r="P139" s="81">
        <f t="shared" si="107"/>
        <v>0</v>
      </c>
      <c r="Q139" s="81">
        <f t="shared" si="108"/>
        <v>0</v>
      </c>
      <c r="R139" s="81">
        <f t="shared" si="117"/>
        <v>0</v>
      </c>
      <c r="S139" s="81">
        <f t="shared" si="118"/>
        <v>71</v>
      </c>
      <c r="T139" s="81">
        <f t="shared" si="118"/>
        <v>91</v>
      </c>
      <c r="U139" s="81">
        <f t="shared" si="118"/>
        <v>0</v>
      </c>
      <c r="V139" s="107">
        <f t="shared" si="132"/>
        <v>0</v>
      </c>
      <c r="W139" s="142">
        <f t="shared" si="133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0</v>
      </c>
      <c r="AB139" s="90">
        <f>($L139+SUM($W139:AA139))*(T$11*T139)</f>
        <v>0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8"/>
        <v>0</v>
      </c>
    </row>
    <row r="140" spans="1:31" ht="12.75">
      <c r="A140" s="16">
        <v>1</v>
      </c>
      <c r="B140" s="15">
        <f t="shared" si="99"/>
        <v>42370</v>
      </c>
      <c r="C140" s="228">
        <f t="shared" si="128"/>
        <v>42403</v>
      </c>
      <c r="D140" s="228">
        <f t="shared" si="128"/>
        <v>42418</v>
      </c>
      <c r="E140" s="118" t="s">
        <v>139</v>
      </c>
      <c r="F140" s="16">
        <v>9</v>
      </c>
      <c r="G140" s="321">
        <v>6</v>
      </c>
      <c r="H140" s="232">
        <f aca="true" t="shared" si="139" ref="H140:H145">$K$3</f>
        <v>1.44</v>
      </c>
      <c r="I140" s="232">
        <f t="shared" si="130"/>
        <v>1.34</v>
      </c>
      <c r="J140" s="56">
        <f t="shared" si="100"/>
        <v>8.040000000000001</v>
      </c>
      <c r="K140" s="57">
        <f t="shared" si="82"/>
        <v>8.64</v>
      </c>
      <c r="L140" s="58">
        <f t="shared" si="134"/>
        <v>-0.5999999999999996</v>
      </c>
      <c r="M140" s="55">
        <f t="shared" si="88"/>
        <v>-0.02903061575741025</v>
      </c>
      <c r="N140" s="29">
        <f t="shared" si="135"/>
        <v>-0.6290306157574099</v>
      </c>
      <c r="O140" s="16">
        <f aca="true" t="shared" si="140" ref="O140:Q151">IF($D140&lt;O$8,O$12,IF($D140&lt;P$8,P$8-$D140,0))</f>
        <v>43</v>
      </c>
      <c r="P140" s="16">
        <f t="shared" si="140"/>
        <v>91</v>
      </c>
      <c r="Q140" s="16">
        <f t="shared" si="140"/>
        <v>92</v>
      </c>
      <c r="R140" s="16">
        <f t="shared" si="117"/>
        <v>92</v>
      </c>
      <c r="S140" s="16">
        <f t="shared" si="118"/>
        <v>90</v>
      </c>
      <c r="T140" s="16">
        <f t="shared" si="118"/>
        <v>91</v>
      </c>
      <c r="U140" s="16">
        <f t="shared" si="118"/>
        <v>0</v>
      </c>
      <c r="V140" s="106">
        <f>IF(W$8&lt;V$8,0,IF($D140&lt;V$8,V$12,IF($D140&lt;W$8,W$8-$D140,0)))</f>
        <v>0</v>
      </c>
      <c r="W140" s="141">
        <f>$L140*O$11*O140</f>
        <v>-0.0022972602739726013</v>
      </c>
      <c r="X140" s="63">
        <f>($L140+SUM($W140:W140))*(P$11*P140)</f>
        <v>-0.005190592288609493</v>
      </c>
      <c r="Y140" s="63">
        <f>($L140+SUM($W140:X140))*(Q$11*Q140)</f>
        <v>-0.005359207904798667</v>
      </c>
      <c r="Z140" s="63">
        <f>($L140+SUM($W140:Y140))*(R$11*R140)</f>
        <v>-0.005406486396451959</v>
      </c>
      <c r="AA140" s="63">
        <f>($L140+SUM($W140:Z140))*(S$11*S140)</f>
        <v>-0.005335612801701567</v>
      </c>
      <c r="AB140" s="63">
        <f>($L140+SUM($W140:AA140))*(T$11*T140)</f>
        <v>-0.005441456091875961</v>
      </c>
      <c r="AC140" s="63">
        <f>($L140+SUM($W140:AB140))*(U$11*U140)</f>
        <v>0</v>
      </c>
      <c r="AD140" s="63">
        <f>($L140+SUM($W140:AC140))*(V$11*V140)</f>
        <v>0</v>
      </c>
      <c r="AE140" s="110">
        <f aca="true" t="shared" si="141" ref="AE140:AE145">SUM(W140:AD140)</f>
        <v>-0.02903061575741025</v>
      </c>
    </row>
    <row r="141" spans="1:31" ht="12.75">
      <c r="A141" s="3">
        <v>2</v>
      </c>
      <c r="B141" s="15">
        <f t="shared" si="99"/>
        <v>42401</v>
      </c>
      <c r="C141" s="229">
        <f t="shared" si="128"/>
        <v>42432</v>
      </c>
      <c r="D141" s="229">
        <f t="shared" si="128"/>
        <v>42447</v>
      </c>
      <c r="E141" s="70" t="s">
        <v>139</v>
      </c>
      <c r="F141" s="3">
        <v>9</v>
      </c>
      <c r="G141" s="321">
        <v>6</v>
      </c>
      <c r="H141" s="232">
        <f t="shared" si="139"/>
        <v>1.44</v>
      </c>
      <c r="I141" s="232">
        <f t="shared" si="130"/>
        <v>1.34</v>
      </c>
      <c r="J141" s="56">
        <f t="shared" si="100"/>
        <v>8.040000000000001</v>
      </c>
      <c r="K141" s="57">
        <f t="shared" si="82"/>
        <v>8.64</v>
      </c>
      <c r="L141" s="58">
        <f t="shared" si="134"/>
        <v>-0.5999999999999996</v>
      </c>
      <c r="M141" s="55">
        <f t="shared" si="88"/>
        <v>-0.027412533332308114</v>
      </c>
      <c r="N141" s="29">
        <f t="shared" si="135"/>
        <v>-0.6274125333323077</v>
      </c>
      <c r="O141" s="16">
        <f t="shared" si="140"/>
        <v>14</v>
      </c>
      <c r="P141" s="16">
        <f t="shared" si="140"/>
        <v>91</v>
      </c>
      <c r="Q141" s="16">
        <f t="shared" si="140"/>
        <v>92</v>
      </c>
      <c r="R141" s="16">
        <f t="shared" si="117"/>
        <v>92</v>
      </c>
      <c r="S141" s="16">
        <f t="shared" si="118"/>
        <v>90</v>
      </c>
      <c r="T141" s="16">
        <f t="shared" si="118"/>
        <v>91</v>
      </c>
      <c r="U141" s="16">
        <f t="shared" si="118"/>
        <v>0</v>
      </c>
      <c r="V141" s="106">
        <f aca="true" t="shared" si="142" ref="V141:V163">IF(W$8&lt;V$8,0,IF($D141&lt;V$8,V$12,IF($D141&lt;W$8,W$8-$D141,0)))</f>
        <v>0</v>
      </c>
      <c r="W141" s="141">
        <f aca="true" t="shared" si="143" ref="W141:W163">$L141*O$11*O141</f>
        <v>-0.0007479452054794516</v>
      </c>
      <c r="X141" s="63">
        <f>($L141+SUM($W141:W141))*(P$11*P141)</f>
        <v>-0.005177240305498215</v>
      </c>
      <c r="Y141" s="63">
        <f>($L141+SUM($W141:X141))*(Q$11*Q141)</f>
        <v>-0.0053454221845078</v>
      </c>
      <c r="Z141" s="63">
        <f>($L141+SUM($W141:Y141))*(R$11*R141)</f>
        <v>-0.00539257905966976</v>
      </c>
      <c r="AA141" s="63">
        <f>($L141+SUM($W141:Z141))*(S$11*S141)</f>
        <v>-0.005321887776106132</v>
      </c>
      <c r="AB141" s="63">
        <f>($L141+SUM($W141:AA141))*(T$11*T141)</f>
        <v>-0.005427458801046756</v>
      </c>
      <c r="AC141" s="63">
        <f>($L141+SUM($W141:AB141))*(U$11*U141)</f>
        <v>0</v>
      </c>
      <c r="AD141" s="63">
        <f>($L141+SUM($W141:AC141))*(V$11*V141)</f>
        <v>0</v>
      </c>
      <c r="AE141" s="110">
        <f t="shared" si="141"/>
        <v>-0.027412533332308114</v>
      </c>
    </row>
    <row r="142" spans="1:31" ht="12.75">
      <c r="A142" s="3">
        <v>3</v>
      </c>
      <c r="B142" s="15">
        <f t="shared" si="99"/>
        <v>42430</v>
      </c>
      <c r="C142" s="229">
        <f t="shared" si="128"/>
        <v>42465</v>
      </c>
      <c r="D142" s="229">
        <f t="shared" si="128"/>
        <v>42480</v>
      </c>
      <c r="E142" s="70" t="s">
        <v>139</v>
      </c>
      <c r="F142" s="3">
        <v>9</v>
      </c>
      <c r="G142" s="321">
        <v>5</v>
      </c>
      <c r="H142" s="232">
        <f t="shared" si="139"/>
        <v>1.44</v>
      </c>
      <c r="I142" s="232">
        <f t="shared" si="130"/>
        <v>1.34</v>
      </c>
      <c r="J142" s="56">
        <f t="shared" si="100"/>
        <v>6.7</v>
      </c>
      <c r="K142" s="57">
        <f t="shared" si="82"/>
        <v>7.199999999999999</v>
      </c>
      <c r="L142" s="58">
        <f>+J142-K142</f>
        <v>-0.4999999999999991</v>
      </c>
      <c r="M142" s="55">
        <f t="shared" si="88"/>
        <v>-0.021261240203858646</v>
      </c>
      <c r="N142" s="29">
        <f>SUM(L142:M142)</f>
        <v>-0.5212612402038578</v>
      </c>
      <c r="O142" s="16">
        <f t="shared" si="140"/>
        <v>0</v>
      </c>
      <c r="P142" s="16">
        <f t="shared" si="140"/>
        <v>72</v>
      </c>
      <c r="Q142" s="16">
        <f t="shared" si="140"/>
        <v>92</v>
      </c>
      <c r="R142" s="16">
        <f>IF($D142&lt;R$8,R$12,IF($D142&lt;S$8,S$8-$D142,0))</f>
        <v>92</v>
      </c>
      <c r="S142" s="16">
        <f>IF($D142&lt;S$8,S$12,IF($D142&lt;T$8,T$8-$D142,0))</f>
        <v>90</v>
      </c>
      <c r="T142" s="16">
        <f>IF($D142&lt;T$8,T$12,IF($D142&lt;U$8,U$8-$D142,0))</f>
        <v>91</v>
      </c>
      <c r="U142" s="16">
        <f>IF($D142&lt;U$8,U$12,IF($D142&lt;V$8,V$8-$D142,0))</f>
        <v>0</v>
      </c>
      <c r="V142" s="106">
        <f>IF(W$8&lt;V$8,0,IF($D142&lt;V$8,V$12,IF($D142&lt;W$8,W$8-$D142,0)))</f>
        <v>0</v>
      </c>
      <c r="W142" s="141">
        <f>$L142*O$11*O142</f>
        <v>0</v>
      </c>
      <c r="X142" s="63">
        <f>($L142+SUM($W142:W142))*(P$11*P142)</f>
        <v>-0.0034093150684931448</v>
      </c>
      <c r="Y142" s="63">
        <f>($L142+SUM($W142:X142))*(Q$11*Q142)</f>
        <v>-0.004441035601426152</v>
      </c>
      <c r="Z142" s="63">
        <f>($L142+SUM($W142:Y142))*(R$11*R142)</f>
        <v>-0.004480214052485308</v>
      </c>
      <c r="AA142" s="63">
        <f>($L142+SUM($W142:Z142))*(S$11*S142)</f>
        <v>-0.004421482955823484</v>
      </c>
      <c r="AB142" s="63">
        <f>($L142+SUM($W142:AA142))*(T$11*T142)</f>
        <v>-0.004509192525630559</v>
      </c>
      <c r="AC142" s="63">
        <f>($L142+SUM($W142:AB142))*(U$11*U142)</f>
        <v>0</v>
      </c>
      <c r="AD142" s="63">
        <f>($L142+SUM($W142:AC142))*(V$11*V142)</f>
        <v>0</v>
      </c>
      <c r="AE142" s="110">
        <f t="shared" si="141"/>
        <v>-0.021261240203858646</v>
      </c>
    </row>
    <row r="143" spans="1:31" ht="12.75">
      <c r="A143" s="16">
        <v>4</v>
      </c>
      <c r="B143" s="15">
        <f t="shared" si="99"/>
        <v>42461</v>
      </c>
      <c r="C143" s="229">
        <f t="shared" si="128"/>
        <v>42494</v>
      </c>
      <c r="D143" s="229">
        <f t="shared" si="128"/>
        <v>42509</v>
      </c>
      <c r="E143" s="70" t="s">
        <v>139</v>
      </c>
      <c r="F143" s="3">
        <v>9</v>
      </c>
      <c r="G143" s="321">
        <v>4</v>
      </c>
      <c r="H143" s="232">
        <f t="shared" si="139"/>
        <v>1.44</v>
      </c>
      <c r="I143" s="232">
        <f t="shared" si="130"/>
        <v>1.34</v>
      </c>
      <c r="J143" s="56">
        <f t="shared" si="100"/>
        <v>5.36</v>
      </c>
      <c r="K143" s="57">
        <f t="shared" si="82"/>
        <v>5.76</v>
      </c>
      <c r="L143" s="58">
        <f aca="true" t="shared" si="144" ref="L143:L153">+J143-K143</f>
        <v>-0.39999999999999947</v>
      </c>
      <c r="M143" s="55">
        <f t="shared" si="88"/>
        <v>-0.01587147800199136</v>
      </c>
      <c r="N143" s="29">
        <f aca="true" t="shared" si="145" ref="N143:N153">SUM(L143:M143)</f>
        <v>-0.4158714780019908</v>
      </c>
      <c r="O143" s="16">
        <f t="shared" si="140"/>
        <v>0</v>
      </c>
      <c r="P143" s="16">
        <f t="shared" si="140"/>
        <v>43</v>
      </c>
      <c r="Q143" s="16">
        <f t="shared" si="140"/>
        <v>92</v>
      </c>
      <c r="R143" s="16">
        <f t="shared" si="117"/>
        <v>92</v>
      </c>
      <c r="S143" s="16">
        <f t="shared" si="118"/>
        <v>90</v>
      </c>
      <c r="T143" s="16">
        <f t="shared" si="118"/>
        <v>91</v>
      </c>
      <c r="U143" s="16">
        <f t="shared" si="118"/>
        <v>0</v>
      </c>
      <c r="V143" s="106">
        <f t="shared" si="142"/>
        <v>0</v>
      </c>
      <c r="W143" s="141">
        <f t="shared" si="143"/>
        <v>0</v>
      </c>
      <c r="X143" s="63">
        <f>($L143+SUM($W143:W143))*(P$11*P143)</f>
        <v>-0.0016288949771689476</v>
      </c>
      <c r="Y143" s="63">
        <f>($L143+SUM($W143:X143))*(Q$11*Q143)</f>
        <v>-0.0035431371008944725</v>
      </c>
      <c r="Z143" s="63">
        <f>($L143+SUM($W143:Y143))*(R$11*R143)</f>
        <v>-0.0035743943651818156</v>
      </c>
      <c r="AA143" s="63">
        <f>($L143+SUM($W143:Z143))*(S$11*S143)</f>
        <v>-0.003527537652866359</v>
      </c>
      <c r="AB143" s="63">
        <f>($L143+SUM($W143:AA143))*(T$11*T143)</f>
        <v>-0.0035975139058797637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1"/>
        <v>-0.01587147800199136</v>
      </c>
    </row>
    <row r="144" spans="1:31" ht="12.75">
      <c r="A144" s="3">
        <v>5</v>
      </c>
      <c r="B144" s="15">
        <f t="shared" si="99"/>
        <v>42491</v>
      </c>
      <c r="C144" s="229">
        <f aca="true" t="shared" si="146" ref="C144:D163">+C132</f>
        <v>42524</v>
      </c>
      <c r="D144" s="229">
        <f t="shared" si="146"/>
        <v>42541</v>
      </c>
      <c r="E144" s="30" t="s">
        <v>139</v>
      </c>
      <c r="F144" s="3">
        <v>9</v>
      </c>
      <c r="G144" s="321">
        <v>4</v>
      </c>
      <c r="H144" s="232">
        <f t="shared" si="139"/>
        <v>1.44</v>
      </c>
      <c r="I144" s="232">
        <f t="shared" si="130"/>
        <v>1.34</v>
      </c>
      <c r="J144" s="56">
        <f t="shared" si="100"/>
        <v>5.36</v>
      </c>
      <c r="K144" s="57">
        <f t="shared" si="82"/>
        <v>5.76</v>
      </c>
      <c r="L144" s="58">
        <f t="shared" si="144"/>
        <v>-0.39999999999999947</v>
      </c>
      <c r="M144" s="55">
        <f t="shared" si="88"/>
        <v>-0.014616289962161766</v>
      </c>
      <c r="N144" s="29">
        <f t="shared" si="145"/>
        <v>-0.4146162899621612</v>
      </c>
      <c r="O144" s="16">
        <f t="shared" si="140"/>
        <v>0</v>
      </c>
      <c r="P144" s="16">
        <f t="shared" si="140"/>
        <v>11</v>
      </c>
      <c r="Q144" s="16">
        <f t="shared" si="140"/>
        <v>92</v>
      </c>
      <c r="R144" s="16">
        <f t="shared" si="117"/>
        <v>92</v>
      </c>
      <c r="S144" s="16">
        <f t="shared" si="118"/>
        <v>90</v>
      </c>
      <c r="T144" s="16">
        <f t="shared" si="118"/>
        <v>91</v>
      </c>
      <c r="U144" s="16">
        <f t="shared" si="118"/>
        <v>0</v>
      </c>
      <c r="V144" s="106">
        <f t="shared" si="142"/>
        <v>0</v>
      </c>
      <c r="W144" s="141">
        <f t="shared" si="143"/>
        <v>0</v>
      </c>
      <c r="X144" s="63">
        <f>($L144+SUM($W144:W144))*(P$11*P144)</f>
        <v>-0.0004166940639269401</v>
      </c>
      <c r="Y144" s="63">
        <f>($L144+SUM($W144:X144))*(Q$11*Q144)</f>
        <v>-0.003532443164070803</v>
      </c>
      <c r="Z144" s="63">
        <f>($L144+SUM($W144:Y144))*(R$11*R144)</f>
        <v>-0.0035636060873264416</v>
      </c>
      <c r="AA144" s="63">
        <f>($L144+SUM($W144:Z144))*(S$11*S144)</f>
        <v>-0.003516890798474711</v>
      </c>
      <c r="AB144" s="63">
        <f>($L144+SUM($W144:AA144))*(T$11*T144)</f>
        <v>-0.0035866558483628706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1"/>
        <v>-0.014616289962161766</v>
      </c>
    </row>
    <row r="145" spans="1:31" ht="12.75">
      <c r="A145" s="3">
        <v>6</v>
      </c>
      <c r="B145" s="15">
        <f t="shared" si="99"/>
        <v>42522</v>
      </c>
      <c r="C145" s="229">
        <f t="shared" si="146"/>
        <v>42557</v>
      </c>
      <c r="D145" s="229">
        <f t="shared" si="146"/>
        <v>42572</v>
      </c>
      <c r="E145" s="30" t="s">
        <v>139</v>
      </c>
      <c r="F145" s="3">
        <v>9</v>
      </c>
      <c r="G145" s="321">
        <v>9</v>
      </c>
      <c r="H145" s="232">
        <f t="shared" si="139"/>
        <v>1.44</v>
      </c>
      <c r="I145" s="232">
        <f t="shared" si="130"/>
        <v>1.34</v>
      </c>
      <c r="J145" s="56">
        <f t="shared" si="100"/>
        <v>12.06</v>
      </c>
      <c r="K145" s="57">
        <f t="shared" si="82"/>
        <v>12.959999999999999</v>
      </c>
      <c r="L145" s="77">
        <f t="shared" si="144"/>
        <v>-0.8999999999999986</v>
      </c>
      <c r="M145" s="78">
        <f t="shared" si="88"/>
        <v>-0.03014423602257915</v>
      </c>
      <c r="N145" s="76">
        <f t="shared" si="145"/>
        <v>-0.9301442360225778</v>
      </c>
      <c r="O145" s="16">
        <f t="shared" si="140"/>
        <v>0</v>
      </c>
      <c r="P145" s="16">
        <f t="shared" si="140"/>
        <v>0</v>
      </c>
      <c r="Q145" s="16">
        <f t="shared" si="140"/>
        <v>72</v>
      </c>
      <c r="R145" s="16">
        <f t="shared" si="117"/>
        <v>92</v>
      </c>
      <c r="S145" s="16">
        <f t="shared" si="118"/>
        <v>90</v>
      </c>
      <c r="T145" s="16">
        <f t="shared" si="118"/>
        <v>91</v>
      </c>
      <c r="U145" s="16">
        <f t="shared" si="118"/>
        <v>0</v>
      </c>
      <c r="V145" s="106">
        <f t="shared" si="142"/>
        <v>0</v>
      </c>
      <c r="W145" s="141">
        <f t="shared" si="143"/>
        <v>0</v>
      </c>
      <c r="X145" s="63">
        <f>($L145+SUM($W145:W145))*(P$11*P145)</f>
        <v>0</v>
      </c>
      <c r="Y145" s="63">
        <f>($L145+SUM($W145:X145))*(Q$11*Q145)</f>
        <v>-0.0062136986301369775</v>
      </c>
      <c r="Z145" s="63">
        <f>($L145+SUM($W145:Y145))*(R$11*R145)</f>
        <v>-0.007994542765997361</v>
      </c>
      <c r="AA145" s="63">
        <f>($L145+SUM($W145:Z145))*(S$11*S145)</f>
        <v>-0.007889742357254297</v>
      </c>
      <c r="AB145" s="63">
        <f>($L145+SUM($W145:AA145))*(T$11*T145)</f>
        <v>-0.008046252269190516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1"/>
        <v>-0.03014423602257915</v>
      </c>
    </row>
    <row r="146" spans="1:31" ht="12.75">
      <c r="A146" s="16">
        <v>7</v>
      </c>
      <c r="B146" s="15">
        <f t="shared" si="99"/>
        <v>42552</v>
      </c>
      <c r="C146" s="229">
        <f t="shared" si="146"/>
        <v>42585</v>
      </c>
      <c r="D146" s="229">
        <f t="shared" si="146"/>
        <v>42600</v>
      </c>
      <c r="E146" s="30" t="s">
        <v>139</v>
      </c>
      <c r="F146" s="3">
        <v>9</v>
      </c>
      <c r="G146" s="321">
        <v>14</v>
      </c>
      <c r="H146" s="232">
        <f aca="true" t="shared" si="147" ref="H146:H151">$K$8</f>
        <v>1.33</v>
      </c>
      <c r="I146" s="232">
        <f t="shared" si="130"/>
        <v>1.34</v>
      </c>
      <c r="J146" s="56">
        <f t="shared" si="100"/>
        <v>18.76</v>
      </c>
      <c r="K146" s="74">
        <f aca="true" t="shared" si="148" ref="K146:K209">+$G146*H146</f>
        <v>18.62</v>
      </c>
      <c r="L146" s="77">
        <f t="shared" si="144"/>
        <v>0.14000000000000057</v>
      </c>
      <c r="M146" s="75">
        <f t="shared" si="88"/>
        <v>0.004303286769095775</v>
      </c>
      <c r="N146" s="76">
        <f t="shared" si="145"/>
        <v>0.14430328676909634</v>
      </c>
      <c r="O146" s="16">
        <f t="shared" si="140"/>
        <v>0</v>
      </c>
      <c r="P146" s="16">
        <f t="shared" si="140"/>
        <v>0</v>
      </c>
      <c r="Q146" s="16">
        <f t="shared" si="140"/>
        <v>44</v>
      </c>
      <c r="R146" s="16">
        <f t="shared" si="117"/>
        <v>92</v>
      </c>
      <c r="S146" s="16">
        <f t="shared" si="118"/>
        <v>90</v>
      </c>
      <c r="T146" s="16">
        <f t="shared" si="118"/>
        <v>91</v>
      </c>
      <c r="U146" s="16">
        <f t="shared" si="118"/>
        <v>0</v>
      </c>
      <c r="V146" s="106">
        <f t="shared" si="142"/>
        <v>0</v>
      </c>
      <c r="W146" s="141">
        <f t="shared" si="143"/>
        <v>0</v>
      </c>
      <c r="X146" s="63">
        <f>($L146+SUM($W146:W146))*(P$11*P146)</f>
        <v>0</v>
      </c>
      <c r="Y146" s="63">
        <f>($L146+SUM($W146:X146))*(Q$11*Q146)</f>
        <v>0.0005906849315068519</v>
      </c>
      <c r="Z146" s="63">
        <f>($L146+SUM($W146:Y146))*(R$11*R146)</f>
        <v>0.0012402794670669972</v>
      </c>
      <c r="AA146" s="63">
        <f>($L146+SUM($W146:Z146))*(S$11*S146)</f>
        <v>0.00122402065165893</v>
      </c>
      <c r="AB146" s="63">
        <f>($L146+SUM($W146:AA146))*(T$11*T146)</f>
        <v>0.001248301718862995</v>
      </c>
      <c r="AC146" s="63">
        <f>($L146+SUM($W146:AB146))*(U$11*U146)</f>
        <v>0</v>
      </c>
      <c r="AD146" s="63">
        <f>($L146+SUM($W146:AC146))*(V$11*V146)</f>
        <v>0</v>
      </c>
      <c r="AE146" s="110">
        <f aca="true" t="shared" si="149" ref="AE146:AE151">SUM(W146:AD146)</f>
        <v>0.004303286769095775</v>
      </c>
    </row>
    <row r="147" spans="1:31" ht="12.75">
      <c r="A147" s="3">
        <v>8</v>
      </c>
      <c r="B147" s="15">
        <f t="shared" si="99"/>
        <v>42583</v>
      </c>
      <c r="C147" s="229">
        <f t="shared" si="146"/>
        <v>42619</v>
      </c>
      <c r="D147" s="229">
        <f t="shared" si="146"/>
        <v>42634</v>
      </c>
      <c r="E147" s="30" t="s">
        <v>139</v>
      </c>
      <c r="F147" s="3">
        <v>9</v>
      </c>
      <c r="G147" s="321">
        <v>16</v>
      </c>
      <c r="H147" s="232">
        <f t="shared" si="147"/>
        <v>1.33</v>
      </c>
      <c r="I147" s="232">
        <f t="shared" si="130"/>
        <v>1.34</v>
      </c>
      <c r="J147" s="56">
        <f t="shared" si="100"/>
        <v>21.44</v>
      </c>
      <c r="K147" s="74">
        <f t="shared" si="148"/>
        <v>21.28</v>
      </c>
      <c r="L147" s="77">
        <f t="shared" si="144"/>
        <v>0.16000000000000014</v>
      </c>
      <c r="M147" s="75">
        <f t="shared" si="88"/>
        <v>0.004382623049798925</v>
      </c>
      <c r="N147" s="76">
        <f t="shared" si="145"/>
        <v>0.16438262304979906</v>
      </c>
      <c r="O147" s="16">
        <f t="shared" si="140"/>
        <v>0</v>
      </c>
      <c r="P147" s="16">
        <f t="shared" si="140"/>
        <v>0</v>
      </c>
      <c r="Q147" s="16">
        <f t="shared" si="140"/>
        <v>10</v>
      </c>
      <c r="R147" s="16">
        <f t="shared" si="117"/>
        <v>92</v>
      </c>
      <c r="S147" s="16">
        <f t="shared" si="118"/>
        <v>90</v>
      </c>
      <c r="T147" s="16">
        <f t="shared" si="118"/>
        <v>91</v>
      </c>
      <c r="U147" s="16">
        <f t="shared" si="118"/>
        <v>0</v>
      </c>
      <c r="V147" s="106">
        <f t="shared" si="142"/>
        <v>0</v>
      </c>
      <c r="W147" s="141">
        <f t="shared" si="143"/>
        <v>0</v>
      </c>
      <c r="X147" s="63">
        <f>($L147+SUM($W147:W147))*(P$11*P147)</f>
        <v>0</v>
      </c>
      <c r="Y147" s="63">
        <f>($L147+SUM($W147:X147))*(Q$11*Q147)</f>
        <v>0.00015342465753424674</v>
      </c>
      <c r="Z147" s="63">
        <f>($L147+SUM($W147:Y147))*(R$11*R147)</f>
        <v>0.0014128603490335912</v>
      </c>
      <c r="AA147" s="63">
        <f>($L147+SUM($W147:Z147))*(S$11*S147)</f>
        <v>0.0013943391719744907</v>
      </c>
      <c r="AB147" s="63">
        <f>($L147+SUM($W147:AA147))*(T$11*T147)</f>
        <v>0.0014219988712565964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49"/>
        <v>0.004382623049798925</v>
      </c>
    </row>
    <row r="148" spans="1:31" ht="12.75">
      <c r="A148" s="3">
        <v>9</v>
      </c>
      <c r="B148" s="15">
        <f t="shared" si="99"/>
        <v>42614</v>
      </c>
      <c r="C148" s="229">
        <f t="shared" si="146"/>
        <v>42648</v>
      </c>
      <c r="D148" s="229">
        <f t="shared" si="146"/>
        <v>42663</v>
      </c>
      <c r="E148" s="30" t="s">
        <v>139</v>
      </c>
      <c r="F148" s="3">
        <v>9</v>
      </c>
      <c r="G148" s="321">
        <v>5</v>
      </c>
      <c r="H148" s="232">
        <f t="shared" si="147"/>
        <v>1.33</v>
      </c>
      <c r="I148" s="232">
        <f t="shared" si="130"/>
        <v>1.34</v>
      </c>
      <c r="J148" s="56">
        <f t="shared" si="100"/>
        <v>6.7</v>
      </c>
      <c r="K148" s="74">
        <f t="shared" si="148"/>
        <v>6.65</v>
      </c>
      <c r="L148" s="77">
        <f t="shared" si="144"/>
        <v>0.04999999999999982</v>
      </c>
      <c r="M148" s="75">
        <f t="shared" si="88"/>
        <v>0.0012276745746856777</v>
      </c>
      <c r="N148" s="76">
        <f t="shared" si="145"/>
        <v>0.0512276745746855</v>
      </c>
      <c r="O148" s="16">
        <f t="shared" si="140"/>
        <v>0</v>
      </c>
      <c r="P148" s="16">
        <f t="shared" si="140"/>
        <v>0</v>
      </c>
      <c r="Q148" s="16">
        <f t="shared" si="140"/>
        <v>0</v>
      </c>
      <c r="R148" s="16">
        <f t="shared" si="117"/>
        <v>73</v>
      </c>
      <c r="S148" s="16">
        <f t="shared" si="118"/>
        <v>90</v>
      </c>
      <c r="T148" s="16">
        <f t="shared" si="118"/>
        <v>91</v>
      </c>
      <c r="U148" s="16">
        <f t="shared" si="118"/>
        <v>0</v>
      </c>
      <c r="V148" s="106">
        <f t="shared" si="142"/>
        <v>0</v>
      </c>
      <c r="W148" s="141">
        <f t="shared" si="143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0.0003499999999999988</v>
      </c>
      <c r="AA148" s="63">
        <f>($L148+SUM($W148:Z148))*(S$11*S148)</f>
        <v>0.00043452739726027246</v>
      </c>
      <c r="AB148" s="63">
        <f>($L148+SUM($W148:AA148))*(T$11*T148)</f>
        <v>0.0004431471774254066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49"/>
        <v>0.0012276745746856777</v>
      </c>
    </row>
    <row r="149" spans="1:31" ht="12.75">
      <c r="A149" s="16">
        <v>10</v>
      </c>
      <c r="B149" s="15">
        <f t="shared" si="99"/>
        <v>42644</v>
      </c>
      <c r="C149" s="229">
        <f t="shared" si="146"/>
        <v>42677</v>
      </c>
      <c r="D149" s="229">
        <f t="shared" si="146"/>
        <v>42692</v>
      </c>
      <c r="E149" s="30" t="s">
        <v>139</v>
      </c>
      <c r="F149" s="3">
        <v>9</v>
      </c>
      <c r="G149" s="321">
        <v>5</v>
      </c>
      <c r="H149" s="232">
        <f t="shared" si="147"/>
        <v>1.33</v>
      </c>
      <c r="I149" s="232">
        <f t="shared" si="130"/>
        <v>1.34</v>
      </c>
      <c r="J149" s="56">
        <f t="shared" si="100"/>
        <v>6.7</v>
      </c>
      <c r="K149" s="74">
        <f t="shared" si="148"/>
        <v>6.65</v>
      </c>
      <c r="L149" s="77">
        <f t="shared" si="144"/>
        <v>0.04999999999999982</v>
      </c>
      <c r="M149" s="75">
        <f t="shared" si="88"/>
        <v>0.0010862097879372843</v>
      </c>
      <c r="N149" s="76">
        <f t="shared" si="145"/>
        <v>0.051086209787937105</v>
      </c>
      <c r="O149" s="16">
        <f t="shared" si="140"/>
        <v>0</v>
      </c>
      <c r="P149" s="16">
        <f t="shared" si="140"/>
        <v>0</v>
      </c>
      <c r="Q149" s="16">
        <f t="shared" si="140"/>
        <v>0</v>
      </c>
      <c r="R149" s="16">
        <f t="shared" si="117"/>
        <v>44</v>
      </c>
      <c r="S149" s="16">
        <f t="shared" si="118"/>
        <v>90</v>
      </c>
      <c r="T149" s="16">
        <f t="shared" si="118"/>
        <v>91</v>
      </c>
      <c r="U149" s="16">
        <f t="shared" si="118"/>
        <v>0</v>
      </c>
      <c r="V149" s="106">
        <f t="shared" si="142"/>
        <v>0</v>
      </c>
      <c r="W149" s="141">
        <f t="shared" si="143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0.00021095890410958832</v>
      </c>
      <c r="AA149" s="63">
        <f>($L149+SUM($W149:Z149))*(S$11*S149)</f>
        <v>0.00043332745355601274</v>
      </c>
      <c r="AB149" s="63">
        <f>($L149+SUM($W149:AA149))*(T$11*T149)</f>
        <v>0.0004419234302716832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49"/>
        <v>0.0010862097879372843</v>
      </c>
    </row>
    <row r="150" spans="1:31" ht="12.75">
      <c r="A150" s="3">
        <v>11</v>
      </c>
      <c r="B150" s="15">
        <f t="shared" si="99"/>
        <v>42675</v>
      </c>
      <c r="C150" s="229">
        <f t="shared" si="146"/>
        <v>42709</v>
      </c>
      <c r="D150" s="229">
        <f t="shared" si="146"/>
        <v>42724</v>
      </c>
      <c r="E150" s="30" t="s">
        <v>139</v>
      </c>
      <c r="F150" s="3">
        <v>9</v>
      </c>
      <c r="G150" s="321">
        <v>5</v>
      </c>
      <c r="H150" s="232">
        <f t="shared" si="147"/>
        <v>1.33</v>
      </c>
      <c r="I150" s="232">
        <f t="shared" si="130"/>
        <v>1.34</v>
      </c>
      <c r="J150" s="56">
        <f t="shared" si="100"/>
        <v>6.7</v>
      </c>
      <c r="K150" s="74">
        <f t="shared" si="148"/>
        <v>6.65</v>
      </c>
      <c r="L150" s="77">
        <f t="shared" si="144"/>
        <v>0.04999999999999982</v>
      </c>
      <c r="M150" s="75">
        <f aca="true" t="shared" si="150" ref="M150:M211">+AE150</f>
        <v>0.0009301107129045742</v>
      </c>
      <c r="N150" s="76">
        <f t="shared" si="145"/>
        <v>0.050930110712904396</v>
      </c>
      <c r="O150" s="16">
        <f t="shared" si="140"/>
        <v>0</v>
      </c>
      <c r="P150" s="16">
        <f t="shared" si="140"/>
        <v>0</v>
      </c>
      <c r="Q150" s="16">
        <f t="shared" si="140"/>
        <v>0</v>
      </c>
      <c r="R150" s="16">
        <f aca="true" t="shared" si="151" ref="R150:U151">IF($D150&lt;R$8,R$12,IF($D150&lt;S$8,S$8-$D150,0))</f>
        <v>12</v>
      </c>
      <c r="S150" s="16">
        <f t="shared" si="151"/>
        <v>90</v>
      </c>
      <c r="T150" s="16">
        <f t="shared" si="151"/>
        <v>91</v>
      </c>
      <c r="U150" s="16">
        <f t="shared" si="151"/>
        <v>0</v>
      </c>
      <c r="V150" s="106">
        <f t="shared" si="142"/>
        <v>0</v>
      </c>
      <c r="W150" s="141">
        <f t="shared" si="143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5.7534246575342265E-05</v>
      </c>
      <c r="AA150" s="63">
        <f>($L150+SUM($W150:Z150))*(S$11*S150)</f>
        <v>0.0004320033777444158</v>
      </c>
      <c r="AB150" s="63">
        <f>($L150+SUM($W150:AA150))*(T$11*T150)</f>
        <v>0.0004405730885848161</v>
      </c>
      <c r="AC150" s="63">
        <f>($L150+SUM($W150:AB150))*(U$11*U150)</f>
        <v>0</v>
      </c>
      <c r="AD150" s="63">
        <f>($L150+SUM($W150:AC150))*(V$11*V150)</f>
        <v>0</v>
      </c>
      <c r="AE150" s="110">
        <f t="shared" si="149"/>
        <v>0.0009301107129045742</v>
      </c>
    </row>
    <row r="151" spans="1:31" s="69" customFormat="1" ht="12.75">
      <c r="A151" s="3">
        <v>12</v>
      </c>
      <c r="B151" s="83">
        <f t="shared" si="99"/>
        <v>42705</v>
      </c>
      <c r="C151" s="229">
        <f t="shared" si="146"/>
        <v>42740</v>
      </c>
      <c r="D151" s="229">
        <f t="shared" si="146"/>
        <v>42755</v>
      </c>
      <c r="E151" s="84" t="s">
        <v>139</v>
      </c>
      <c r="F151" s="81">
        <v>9</v>
      </c>
      <c r="G151" s="322">
        <v>8</v>
      </c>
      <c r="H151" s="233">
        <f t="shared" si="147"/>
        <v>1.33</v>
      </c>
      <c r="I151" s="233">
        <f t="shared" si="130"/>
        <v>1.34</v>
      </c>
      <c r="J151" s="85">
        <f t="shared" si="100"/>
        <v>10.72</v>
      </c>
      <c r="K151" s="86">
        <f t="shared" si="148"/>
        <v>10.64</v>
      </c>
      <c r="L151" s="87">
        <f t="shared" si="144"/>
        <v>0.08000000000000007</v>
      </c>
      <c r="M151" s="88">
        <f t="shared" si="150"/>
        <v>0.0012474924225933583</v>
      </c>
      <c r="N151" s="89">
        <f t="shared" si="145"/>
        <v>0.08124749242259342</v>
      </c>
      <c r="O151" s="81">
        <f t="shared" si="140"/>
        <v>0</v>
      </c>
      <c r="P151" s="81">
        <f t="shared" si="140"/>
        <v>0</v>
      </c>
      <c r="Q151" s="81">
        <f t="shared" si="140"/>
        <v>0</v>
      </c>
      <c r="R151" s="81">
        <f t="shared" si="151"/>
        <v>0</v>
      </c>
      <c r="S151" s="81">
        <f t="shared" si="151"/>
        <v>71</v>
      </c>
      <c r="T151" s="81">
        <f t="shared" si="151"/>
        <v>91</v>
      </c>
      <c r="U151" s="81">
        <f t="shared" si="151"/>
        <v>0</v>
      </c>
      <c r="V151" s="107">
        <f t="shared" si="142"/>
        <v>0</v>
      </c>
      <c r="W151" s="142">
        <f t="shared" si="143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0.0005446575342465758</v>
      </c>
      <c r="AB151" s="90">
        <f>($L151+SUM($W151:AA151))*(T$11*T151)</f>
        <v>0.0007028348883467825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49"/>
        <v>0.0012474924225933583</v>
      </c>
    </row>
    <row r="152" spans="1:31" ht="12.75">
      <c r="A152" s="16">
        <v>1</v>
      </c>
      <c r="B152" s="15">
        <f t="shared" si="99"/>
        <v>42370</v>
      </c>
      <c r="C152" s="228">
        <f t="shared" si="146"/>
        <v>42403</v>
      </c>
      <c r="D152" s="228">
        <f t="shared" si="146"/>
        <v>42418</v>
      </c>
      <c r="E152" s="117" t="s">
        <v>140</v>
      </c>
      <c r="F152" s="3">
        <v>9</v>
      </c>
      <c r="G152" s="321">
        <v>1</v>
      </c>
      <c r="H152" s="232">
        <f aca="true" t="shared" si="152" ref="H152:H157">$K$3</f>
        <v>1.44</v>
      </c>
      <c r="I152" s="232">
        <f t="shared" si="130"/>
        <v>1.34</v>
      </c>
      <c r="J152" s="56">
        <f t="shared" si="100"/>
        <v>1.34</v>
      </c>
      <c r="K152" s="57">
        <f t="shared" si="148"/>
        <v>1.44</v>
      </c>
      <c r="L152" s="58">
        <f t="shared" si="144"/>
        <v>-0.09999999999999987</v>
      </c>
      <c r="M152" s="55">
        <f t="shared" si="150"/>
        <v>-0.004838435959568371</v>
      </c>
      <c r="N152" s="29">
        <f t="shared" si="145"/>
        <v>-0.10483843595956824</v>
      </c>
      <c r="O152" s="16">
        <f aca="true" t="shared" si="153" ref="O152:O166">IF($D152&lt;O$8,O$12,IF($D152&lt;P$8,P$8-$D152,0))</f>
        <v>43</v>
      </c>
      <c r="P152" s="16">
        <f aca="true" t="shared" si="154" ref="P152:P166">IF($D152&lt;P$8,P$12,IF($D152&lt;Q$8,Q$8-$D152,0))</f>
        <v>91</v>
      </c>
      <c r="Q152" s="16">
        <f aca="true" t="shared" si="155" ref="Q152:Q166">IF($D152&lt;Q$8,Q$12,IF($D152&lt;R$8,R$8-$D152,0))</f>
        <v>92</v>
      </c>
      <c r="R152" s="16">
        <f aca="true" t="shared" si="156" ref="R152:R166">IF($D152&lt;R$8,R$12,IF($D152&lt;S$8,S$8-$D152,0))</f>
        <v>92</v>
      </c>
      <c r="S152" s="16">
        <f aca="true" t="shared" si="157" ref="S152:U153">IF($D152&lt;S$8,S$12,IF($D152&lt;T$8,T$8-$D152,0))</f>
        <v>90</v>
      </c>
      <c r="T152" s="16">
        <f t="shared" si="157"/>
        <v>91</v>
      </c>
      <c r="U152" s="16">
        <f t="shared" si="157"/>
        <v>0</v>
      </c>
      <c r="V152" s="106">
        <f t="shared" si="142"/>
        <v>0</v>
      </c>
      <c r="W152" s="141">
        <f t="shared" si="143"/>
        <v>-0.0003828767123287666</v>
      </c>
      <c r="X152" s="63">
        <f>($L152+SUM($W152:W152))*(P$11*P152)</f>
        <v>-0.0008650987147682482</v>
      </c>
      <c r="Y152" s="63">
        <f>($L152+SUM($W152:X152))*(Q$11*Q152)</f>
        <v>-0.0008932013174664438</v>
      </c>
      <c r="Z152" s="63">
        <f>($L152+SUM($W152:Y152))*(R$11*R152)</f>
        <v>-0.000901081066075326</v>
      </c>
      <c r="AA152" s="63">
        <f>($L152+SUM($W152:Z152))*(S$11*S152)</f>
        <v>-0.0008892688002835939</v>
      </c>
      <c r="AB152" s="63">
        <f>($L152+SUM($W152:AA152))*(T$11*T152)</f>
        <v>-0.0009069093486459927</v>
      </c>
      <c r="AC152" s="63">
        <f>($L152+SUM($W152:AB152))*(U$11*U152)</f>
        <v>0</v>
      </c>
      <c r="AD152" s="63">
        <f>($L152+SUM($W152:AC152))*(V$11*V152)</f>
        <v>0</v>
      </c>
      <c r="AE152" s="110">
        <f>SUM(W152:AD152)</f>
        <v>-0.004838435959568371</v>
      </c>
    </row>
    <row r="153" spans="1:31" ht="12.75">
      <c r="A153" s="3">
        <v>2</v>
      </c>
      <c r="B153" s="15">
        <f t="shared" si="99"/>
        <v>42401</v>
      </c>
      <c r="C153" s="229">
        <f t="shared" si="146"/>
        <v>42432</v>
      </c>
      <c r="D153" s="229">
        <f t="shared" si="146"/>
        <v>42447</v>
      </c>
      <c r="E153" s="30" t="s">
        <v>140</v>
      </c>
      <c r="F153" s="3">
        <v>9</v>
      </c>
      <c r="G153" s="321">
        <v>1</v>
      </c>
      <c r="H153" s="232">
        <f t="shared" si="152"/>
        <v>1.44</v>
      </c>
      <c r="I153" s="232">
        <f t="shared" si="130"/>
        <v>1.34</v>
      </c>
      <c r="J153" s="56">
        <f t="shared" si="100"/>
        <v>1.34</v>
      </c>
      <c r="K153" s="57">
        <f t="shared" si="148"/>
        <v>1.44</v>
      </c>
      <c r="L153" s="58">
        <f t="shared" si="144"/>
        <v>-0.09999999999999987</v>
      </c>
      <c r="M153" s="55">
        <f t="shared" si="150"/>
        <v>-0.0045687555553846826</v>
      </c>
      <c r="N153" s="29">
        <f t="shared" si="145"/>
        <v>-0.10456875555538454</v>
      </c>
      <c r="O153" s="16">
        <f t="shared" si="153"/>
        <v>14</v>
      </c>
      <c r="P153" s="16">
        <f t="shared" si="154"/>
        <v>91</v>
      </c>
      <c r="Q153" s="16">
        <f t="shared" si="155"/>
        <v>92</v>
      </c>
      <c r="R153" s="16">
        <f t="shared" si="156"/>
        <v>92</v>
      </c>
      <c r="S153" s="16">
        <f t="shared" si="157"/>
        <v>90</v>
      </c>
      <c r="T153" s="16">
        <f t="shared" si="157"/>
        <v>91</v>
      </c>
      <c r="U153" s="16">
        <f t="shared" si="157"/>
        <v>0</v>
      </c>
      <c r="V153" s="106">
        <f t="shared" si="142"/>
        <v>0</v>
      </c>
      <c r="W153" s="141">
        <f t="shared" si="143"/>
        <v>-0.00012465753424657517</v>
      </c>
      <c r="X153" s="63">
        <f>($L153+SUM($W153:W153))*(P$11*P153)</f>
        <v>-0.0008628733842497018</v>
      </c>
      <c r="Y153" s="63">
        <f>($L153+SUM($W153:X153))*(Q$11*Q153)</f>
        <v>-0.0008909036974179661</v>
      </c>
      <c r="Z153" s="63">
        <f>($L153+SUM($W153:Y153))*(R$11*R153)</f>
        <v>-0.000898763176611626</v>
      </c>
      <c r="AA153" s="63">
        <f>($L153+SUM($W153:Z153))*(S$11*S153)</f>
        <v>-0.0008869812960176879</v>
      </c>
      <c r="AB153" s="63">
        <f>($L153+SUM($W153:AA153))*(T$11*T153)</f>
        <v>-0.0009045764668411255</v>
      </c>
      <c r="AC153" s="63">
        <f>($L153+SUM($W153:AB153))*(U$11*U153)</f>
        <v>0</v>
      </c>
      <c r="AD153" s="63">
        <f>($L153+SUM($W153:AC153))*(V$11*V153)</f>
        <v>0</v>
      </c>
      <c r="AE153" s="110">
        <f>SUM(W153:AD153)</f>
        <v>-0.0045687555553846826</v>
      </c>
    </row>
    <row r="154" spans="1:31" ht="12.75">
      <c r="A154" s="3">
        <v>3</v>
      </c>
      <c r="B154" s="15">
        <f t="shared" si="99"/>
        <v>42430</v>
      </c>
      <c r="C154" s="229">
        <f t="shared" si="146"/>
        <v>42465</v>
      </c>
      <c r="D154" s="229">
        <f t="shared" si="146"/>
        <v>42480</v>
      </c>
      <c r="E154" s="30" t="s">
        <v>140</v>
      </c>
      <c r="F154" s="3">
        <v>9</v>
      </c>
      <c r="G154" s="321">
        <v>1</v>
      </c>
      <c r="H154" s="232">
        <f t="shared" si="152"/>
        <v>1.44</v>
      </c>
      <c r="I154" s="232">
        <f t="shared" si="130"/>
        <v>1.34</v>
      </c>
      <c r="J154" s="56">
        <f t="shared" si="100"/>
        <v>1.34</v>
      </c>
      <c r="K154" s="57">
        <f t="shared" si="148"/>
        <v>1.44</v>
      </c>
      <c r="L154" s="58">
        <f>+J154-K154</f>
        <v>-0.09999999999999987</v>
      </c>
      <c r="M154" s="55">
        <f t="shared" si="150"/>
        <v>-0.004252248040771731</v>
      </c>
      <c r="N154" s="29">
        <f>SUM(L154:M154)</f>
        <v>-0.1042522480407716</v>
      </c>
      <c r="O154" s="16">
        <f aca="true" t="shared" si="158" ref="O154:O161">IF($D154&lt;O$8,O$12,IF($D154&lt;P$8,P$8-$D154,0))</f>
        <v>0</v>
      </c>
      <c r="P154" s="16">
        <f aca="true" t="shared" si="159" ref="P154:P161">IF($D154&lt;P$8,P$12,IF($D154&lt;Q$8,Q$8-$D154,0))</f>
        <v>72</v>
      </c>
      <c r="Q154" s="16">
        <f aca="true" t="shared" si="160" ref="Q154:Q161">IF($D154&lt;Q$8,Q$12,IF($D154&lt;R$8,R$8-$D154,0))</f>
        <v>92</v>
      </c>
      <c r="R154" s="16">
        <f aca="true" t="shared" si="161" ref="R154:R161">IF($D154&lt;R$8,R$12,IF($D154&lt;S$8,S$8-$D154,0))</f>
        <v>92</v>
      </c>
      <c r="S154" s="16">
        <f aca="true" t="shared" si="162" ref="S154:U161">IF($D154&lt;S$8,S$12,IF($D154&lt;T$8,T$8-$D154,0))</f>
        <v>90</v>
      </c>
      <c r="T154" s="16">
        <f t="shared" si="162"/>
        <v>91</v>
      </c>
      <c r="U154" s="16">
        <f t="shared" si="162"/>
        <v>0</v>
      </c>
      <c r="V154" s="106">
        <f aca="true" t="shared" si="163" ref="V154:V161">IF(W$8&lt;V$8,0,IF($D154&lt;V$8,V$12,IF($D154&lt;W$8,W$8-$D154,0)))</f>
        <v>0</v>
      </c>
      <c r="W154" s="141">
        <f aca="true" t="shared" si="164" ref="W154:W161">$L154*O$11*O154</f>
        <v>0</v>
      </c>
      <c r="X154" s="63">
        <f>($L154+SUM($W154:W154))*(P$11*P154)</f>
        <v>-0.0006818630136986293</v>
      </c>
      <c r="Y154" s="63">
        <f>($L154+SUM($W154:X154))*(Q$11*Q154)</f>
        <v>-0.0008882071202852307</v>
      </c>
      <c r="Z154" s="63">
        <f>($L154+SUM($W154:Y154))*(R$11*R154)</f>
        <v>-0.000896042810497062</v>
      </c>
      <c r="AA154" s="63">
        <f>($L154+SUM($W154:Z154))*(S$11*S154)</f>
        <v>-0.0008842965911646972</v>
      </c>
      <c r="AB154" s="63">
        <f>($L154+SUM($W154:AA154))*(T$11*T154)</f>
        <v>-0.000901838505126112</v>
      </c>
      <c r="AC154" s="63">
        <f>($L154+SUM($W154:AB154))*(U$11*U154)</f>
        <v>0</v>
      </c>
      <c r="AD154" s="63">
        <f>($L154+SUM($W154:AC154))*(V$11*V154)</f>
        <v>0</v>
      </c>
      <c r="AE154" s="110">
        <f aca="true" t="shared" si="165" ref="AE154:AE161">SUM(W154:AD154)</f>
        <v>-0.004252248040771731</v>
      </c>
    </row>
    <row r="155" spans="1:31" ht="12.75">
      <c r="A155" s="16">
        <v>4</v>
      </c>
      <c r="B155" s="15">
        <f t="shared" si="99"/>
        <v>42461</v>
      </c>
      <c r="C155" s="229">
        <f t="shared" si="146"/>
        <v>42494</v>
      </c>
      <c r="D155" s="229">
        <f t="shared" si="146"/>
        <v>42509</v>
      </c>
      <c r="E155" s="30" t="s">
        <v>140</v>
      </c>
      <c r="F155" s="3">
        <v>9</v>
      </c>
      <c r="G155" s="321">
        <v>1</v>
      </c>
      <c r="H155" s="232">
        <f t="shared" si="152"/>
        <v>1.44</v>
      </c>
      <c r="I155" s="232">
        <f t="shared" si="130"/>
        <v>1.34</v>
      </c>
      <c r="J155" s="56">
        <f t="shared" si="100"/>
        <v>1.34</v>
      </c>
      <c r="K155" s="57">
        <f t="shared" si="148"/>
        <v>1.44</v>
      </c>
      <c r="L155" s="58">
        <f aca="true" t="shared" si="166" ref="L155:L165">+J155-K155</f>
        <v>-0.09999999999999987</v>
      </c>
      <c r="M155" s="55">
        <f t="shared" si="150"/>
        <v>-0.00396786950049784</v>
      </c>
      <c r="N155" s="29">
        <f aca="true" t="shared" si="167" ref="N155:N165">SUM(L155:M155)</f>
        <v>-0.1039678695004977</v>
      </c>
      <c r="O155" s="16">
        <f t="shared" si="158"/>
        <v>0</v>
      </c>
      <c r="P155" s="16">
        <f t="shared" si="159"/>
        <v>43</v>
      </c>
      <c r="Q155" s="16">
        <f t="shared" si="160"/>
        <v>92</v>
      </c>
      <c r="R155" s="16">
        <f t="shared" si="161"/>
        <v>92</v>
      </c>
      <c r="S155" s="16">
        <f t="shared" si="162"/>
        <v>90</v>
      </c>
      <c r="T155" s="16">
        <f t="shared" si="162"/>
        <v>91</v>
      </c>
      <c r="U155" s="16">
        <f t="shared" si="162"/>
        <v>0</v>
      </c>
      <c r="V155" s="106">
        <f t="shared" si="163"/>
        <v>0</v>
      </c>
      <c r="W155" s="141">
        <f t="shared" si="164"/>
        <v>0</v>
      </c>
      <c r="X155" s="63">
        <f>($L155+SUM($W155:W155))*(P$11*P155)</f>
        <v>-0.0004072237442922369</v>
      </c>
      <c r="Y155" s="63">
        <f>($L155+SUM($W155:X155))*(Q$11*Q155)</f>
        <v>-0.0008857842752236181</v>
      </c>
      <c r="Z155" s="63">
        <f>($L155+SUM($W155:Y155))*(R$11*R155)</f>
        <v>-0.0008935985912954539</v>
      </c>
      <c r="AA155" s="63">
        <f>($L155+SUM($W155:Z155))*(S$11*S155)</f>
        <v>-0.0008818844132165897</v>
      </c>
      <c r="AB155" s="63">
        <f>($L155+SUM($W155:AA155))*(T$11*T155)</f>
        <v>-0.0008993784764699409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5"/>
        <v>-0.00396786950049784</v>
      </c>
    </row>
    <row r="156" spans="1:31" ht="12.75">
      <c r="A156" s="3">
        <v>5</v>
      </c>
      <c r="B156" s="15">
        <f t="shared" si="99"/>
        <v>42491</v>
      </c>
      <c r="C156" s="229">
        <f t="shared" si="146"/>
        <v>42524</v>
      </c>
      <c r="D156" s="229">
        <f t="shared" si="146"/>
        <v>42541</v>
      </c>
      <c r="E156" s="30" t="s">
        <v>140</v>
      </c>
      <c r="F156" s="3">
        <v>9</v>
      </c>
      <c r="G156" s="321">
        <v>1</v>
      </c>
      <c r="H156" s="232">
        <f t="shared" si="152"/>
        <v>1.44</v>
      </c>
      <c r="I156" s="232">
        <f t="shared" si="130"/>
        <v>1.34</v>
      </c>
      <c r="J156" s="56">
        <f t="shared" si="100"/>
        <v>1.34</v>
      </c>
      <c r="K156" s="57">
        <f t="shared" si="148"/>
        <v>1.44</v>
      </c>
      <c r="L156" s="58">
        <f t="shared" si="166"/>
        <v>-0.09999999999999987</v>
      </c>
      <c r="M156" s="55">
        <f t="shared" si="150"/>
        <v>-0.0036540724905404416</v>
      </c>
      <c r="N156" s="29">
        <f t="shared" si="167"/>
        <v>-0.1036540724905403</v>
      </c>
      <c r="O156" s="16">
        <f t="shared" si="158"/>
        <v>0</v>
      </c>
      <c r="P156" s="16">
        <f t="shared" si="159"/>
        <v>11</v>
      </c>
      <c r="Q156" s="16">
        <f t="shared" si="160"/>
        <v>92</v>
      </c>
      <c r="R156" s="16">
        <f t="shared" si="161"/>
        <v>92</v>
      </c>
      <c r="S156" s="16">
        <f t="shared" si="162"/>
        <v>90</v>
      </c>
      <c r="T156" s="16">
        <f t="shared" si="162"/>
        <v>91</v>
      </c>
      <c r="U156" s="16">
        <f t="shared" si="162"/>
        <v>0</v>
      </c>
      <c r="V156" s="106">
        <f t="shared" si="163"/>
        <v>0</v>
      </c>
      <c r="W156" s="141">
        <f t="shared" si="164"/>
        <v>0</v>
      </c>
      <c r="X156" s="63">
        <f>($L156+SUM($W156:W156))*(P$11*P156)</f>
        <v>-0.00010417351598173502</v>
      </c>
      <c r="Y156" s="63">
        <f>($L156+SUM($W156:X156))*(Q$11*Q156)</f>
        <v>-0.0008831107910177008</v>
      </c>
      <c r="Z156" s="63">
        <f>($L156+SUM($W156:Y156))*(R$11*R156)</f>
        <v>-0.0008909015218316104</v>
      </c>
      <c r="AA156" s="63">
        <f>($L156+SUM($W156:Z156))*(S$11*S156)</f>
        <v>-0.0008792226996186778</v>
      </c>
      <c r="AB156" s="63">
        <f>($L156+SUM($W156:AA156))*(T$11*T156)</f>
        <v>-0.0008966639620907177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5"/>
        <v>-0.0036540724905404416</v>
      </c>
    </row>
    <row r="157" spans="1:31" ht="12.75">
      <c r="A157" s="3">
        <v>6</v>
      </c>
      <c r="B157" s="15">
        <f t="shared" si="99"/>
        <v>42522</v>
      </c>
      <c r="C157" s="229">
        <f t="shared" si="146"/>
        <v>42557</v>
      </c>
      <c r="D157" s="229">
        <f t="shared" si="146"/>
        <v>42572</v>
      </c>
      <c r="E157" s="30" t="s">
        <v>140</v>
      </c>
      <c r="F157" s="3">
        <v>9</v>
      </c>
      <c r="G157" s="321">
        <v>2</v>
      </c>
      <c r="H157" s="232">
        <f t="shared" si="152"/>
        <v>1.44</v>
      </c>
      <c r="I157" s="232">
        <f t="shared" si="130"/>
        <v>1.34</v>
      </c>
      <c r="J157" s="56">
        <f t="shared" si="100"/>
        <v>2.68</v>
      </c>
      <c r="K157" s="57">
        <f t="shared" si="148"/>
        <v>2.88</v>
      </c>
      <c r="L157" s="77">
        <f t="shared" si="166"/>
        <v>-0.19999999999999973</v>
      </c>
      <c r="M157" s="78">
        <f t="shared" si="150"/>
        <v>-0.006698719116128703</v>
      </c>
      <c r="N157" s="76">
        <f t="shared" si="167"/>
        <v>-0.20669871911612844</v>
      </c>
      <c r="O157" s="16">
        <f t="shared" si="158"/>
        <v>0</v>
      </c>
      <c r="P157" s="16">
        <f t="shared" si="159"/>
        <v>0</v>
      </c>
      <c r="Q157" s="16">
        <f t="shared" si="160"/>
        <v>72</v>
      </c>
      <c r="R157" s="16">
        <f t="shared" si="161"/>
        <v>92</v>
      </c>
      <c r="S157" s="16">
        <f t="shared" si="162"/>
        <v>90</v>
      </c>
      <c r="T157" s="16">
        <f t="shared" si="162"/>
        <v>91</v>
      </c>
      <c r="U157" s="16">
        <f t="shared" si="162"/>
        <v>0</v>
      </c>
      <c r="V157" s="106">
        <f t="shared" si="163"/>
        <v>0</v>
      </c>
      <c r="W157" s="141">
        <f t="shared" si="164"/>
        <v>0</v>
      </c>
      <c r="X157" s="63">
        <f>($L157+SUM($W157:W157))*(P$11*P157)</f>
        <v>0</v>
      </c>
      <c r="Y157" s="63">
        <f>($L157+SUM($W157:X157))*(Q$11*Q157)</f>
        <v>-0.0013808219178082174</v>
      </c>
      <c r="Z157" s="63">
        <f>($L157+SUM($W157:Y157))*(R$11*R157)</f>
        <v>-0.0017765650591105252</v>
      </c>
      <c r="AA157" s="63">
        <f>($L157+SUM($W157:Z157))*(S$11*S157)</f>
        <v>-0.0017532760793898445</v>
      </c>
      <c r="AB157" s="63">
        <f>($L157+SUM($W157:AA157))*(T$11*T157)</f>
        <v>-0.0017880560598201151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5"/>
        <v>-0.006698719116128703</v>
      </c>
    </row>
    <row r="158" spans="1:31" ht="12.75">
      <c r="A158" s="16">
        <v>7</v>
      </c>
      <c r="B158" s="15">
        <f t="shared" si="99"/>
        <v>42552</v>
      </c>
      <c r="C158" s="229">
        <f t="shared" si="146"/>
        <v>42585</v>
      </c>
      <c r="D158" s="229">
        <f t="shared" si="146"/>
        <v>42600</v>
      </c>
      <c r="E158" s="30" t="s">
        <v>140</v>
      </c>
      <c r="F158" s="3">
        <v>9</v>
      </c>
      <c r="G158" s="321">
        <v>2</v>
      </c>
      <c r="H158" s="232">
        <f aca="true" t="shared" si="168" ref="H158:H163">$K$8</f>
        <v>1.33</v>
      </c>
      <c r="I158" s="232">
        <f t="shared" si="130"/>
        <v>1.34</v>
      </c>
      <c r="J158" s="56">
        <f t="shared" si="100"/>
        <v>2.68</v>
      </c>
      <c r="K158" s="74">
        <f t="shared" si="148"/>
        <v>2.66</v>
      </c>
      <c r="L158" s="77">
        <f t="shared" si="166"/>
        <v>0.020000000000000018</v>
      </c>
      <c r="M158" s="75">
        <f t="shared" si="150"/>
        <v>0.0006147552527279658</v>
      </c>
      <c r="N158" s="76">
        <f t="shared" si="167"/>
        <v>0.020614755252727983</v>
      </c>
      <c r="O158" s="16">
        <f t="shared" si="158"/>
        <v>0</v>
      </c>
      <c r="P158" s="16">
        <f t="shared" si="159"/>
        <v>0</v>
      </c>
      <c r="Q158" s="16">
        <f t="shared" si="160"/>
        <v>44</v>
      </c>
      <c r="R158" s="16">
        <f t="shared" si="161"/>
        <v>92</v>
      </c>
      <c r="S158" s="16">
        <f t="shared" si="162"/>
        <v>90</v>
      </c>
      <c r="T158" s="16">
        <f t="shared" si="162"/>
        <v>91</v>
      </c>
      <c r="U158" s="16">
        <f t="shared" si="162"/>
        <v>0</v>
      </c>
      <c r="V158" s="106">
        <f t="shared" si="163"/>
        <v>0</v>
      </c>
      <c r="W158" s="141">
        <f t="shared" si="164"/>
        <v>0</v>
      </c>
      <c r="X158" s="63">
        <f>($L158+SUM($W158:W158))*(P$11*P158)</f>
        <v>0</v>
      </c>
      <c r="Y158" s="63">
        <f>($L158+SUM($W158:X158))*(Q$11*Q158)</f>
        <v>8.438356164383571E-05</v>
      </c>
      <c r="Z158" s="63">
        <f>($L158+SUM($W158:Y158))*(R$11*R158)</f>
        <v>0.00017718278100957045</v>
      </c>
      <c r="AA158" s="63">
        <f>($L158+SUM($W158:Z158))*(S$11*S158)</f>
        <v>0.0001748600930941323</v>
      </c>
      <c r="AB158" s="63">
        <f>($L158+SUM($W158:AA158))*(T$11*T158)</f>
        <v>0.00017832881698042732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5"/>
        <v>0.0006147552527279658</v>
      </c>
    </row>
    <row r="159" spans="1:31" ht="12.75">
      <c r="A159" s="3">
        <v>8</v>
      </c>
      <c r="B159" s="15">
        <f t="shared" si="99"/>
        <v>42583</v>
      </c>
      <c r="C159" s="229">
        <f t="shared" si="146"/>
        <v>42619</v>
      </c>
      <c r="D159" s="229">
        <f t="shared" si="146"/>
        <v>42634</v>
      </c>
      <c r="E159" s="30" t="s">
        <v>140</v>
      </c>
      <c r="F159" s="3">
        <v>9</v>
      </c>
      <c r="G159" s="321">
        <v>3</v>
      </c>
      <c r="H159" s="232">
        <f t="shared" si="168"/>
        <v>1.33</v>
      </c>
      <c r="I159" s="232">
        <f t="shared" si="130"/>
        <v>1.34</v>
      </c>
      <c r="J159" s="56">
        <f t="shared" si="100"/>
        <v>4.0200000000000005</v>
      </c>
      <c r="K159" s="74">
        <f t="shared" si="148"/>
        <v>3.99</v>
      </c>
      <c r="L159" s="77">
        <f t="shared" si="166"/>
        <v>0.03000000000000025</v>
      </c>
      <c r="M159" s="75">
        <f t="shared" si="150"/>
        <v>0.0008217418218373046</v>
      </c>
      <c r="N159" s="76">
        <f t="shared" si="167"/>
        <v>0.030821741821837553</v>
      </c>
      <c r="O159" s="16">
        <f t="shared" si="158"/>
        <v>0</v>
      </c>
      <c r="P159" s="16">
        <f t="shared" si="159"/>
        <v>0</v>
      </c>
      <c r="Q159" s="16">
        <f t="shared" si="160"/>
        <v>10</v>
      </c>
      <c r="R159" s="16">
        <f t="shared" si="161"/>
        <v>92</v>
      </c>
      <c r="S159" s="16">
        <f t="shared" si="162"/>
        <v>90</v>
      </c>
      <c r="T159" s="16">
        <f t="shared" si="162"/>
        <v>91</v>
      </c>
      <c r="U159" s="16">
        <f t="shared" si="162"/>
        <v>0</v>
      </c>
      <c r="V159" s="106">
        <f t="shared" si="163"/>
        <v>0</v>
      </c>
      <c r="W159" s="141">
        <f t="shared" si="164"/>
        <v>0</v>
      </c>
      <c r="X159" s="63">
        <f>($L159+SUM($W159:W159))*(P$11*P159)</f>
        <v>0</v>
      </c>
      <c r="Y159" s="63">
        <f>($L159+SUM($W159:X159))*(Q$11*Q159)</f>
        <v>2.8767123287671475E-05</v>
      </c>
      <c r="Z159" s="63">
        <f>($L159+SUM($W159:Y159))*(R$11*R159)</f>
        <v>0.0002649113154438003</v>
      </c>
      <c r="AA159" s="63">
        <f>($L159+SUM($W159:Z159))*(S$11*S159)</f>
        <v>0.000261438594745219</v>
      </c>
      <c r="AB159" s="63">
        <f>($L159+SUM($W159:AA159))*(T$11*T159)</f>
        <v>0.00026662478836061385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5"/>
        <v>0.0008217418218373046</v>
      </c>
    </row>
    <row r="160" spans="1:31" ht="12.75">
      <c r="A160" s="3">
        <v>9</v>
      </c>
      <c r="B160" s="15">
        <f t="shared" si="99"/>
        <v>42614</v>
      </c>
      <c r="C160" s="229">
        <f t="shared" si="146"/>
        <v>42648</v>
      </c>
      <c r="D160" s="229">
        <f t="shared" si="146"/>
        <v>42663</v>
      </c>
      <c r="E160" s="30" t="s">
        <v>140</v>
      </c>
      <c r="F160" s="3">
        <v>9</v>
      </c>
      <c r="G160" s="321">
        <v>1</v>
      </c>
      <c r="H160" s="232">
        <f t="shared" si="168"/>
        <v>1.33</v>
      </c>
      <c r="I160" s="232">
        <f aca="true" t="shared" si="169" ref="I160:I191">$J$3</f>
        <v>1.34</v>
      </c>
      <c r="J160" s="56">
        <f t="shared" si="100"/>
        <v>1.34</v>
      </c>
      <c r="K160" s="74">
        <f t="shared" si="148"/>
        <v>1.33</v>
      </c>
      <c r="L160" s="77">
        <f t="shared" si="166"/>
        <v>0.010000000000000009</v>
      </c>
      <c r="M160" s="75">
        <f t="shared" si="150"/>
        <v>0.00024553491493713663</v>
      </c>
      <c r="N160" s="76">
        <f t="shared" si="167"/>
        <v>0.010245534914937146</v>
      </c>
      <c r="O160" s="16">
        <f t="shared" si="158"/>
        <v>0</v>
      </c>
      <c r="P160" s="16">
        <f t="shared" si="159"/>
        <v>0</v>
      </c>
      <c r="Q160" s="16">
        <f t="shared" si="160"/>
        <v>0</v>
      </c>
      <c r="R160" s="16">
        <f t="shared" si="161"/>
        <v>73</v>
      </c>
      <c r="S160" s="16">
        <f t="shared" si="162"/>
        <v>90</v>
      </c>
      <c r="T160" s="16">
        <f t="shared" si="162"/>
        <v>91</v>
      </c>
      <c r="U160" s="16">
        <f t="shared" si="162"/>
        <v>0</v>
      </c>
      <c r="V160" s="106">
        <f t="shared" si="163"/>
        <v>0</v>
      </c>
      <c r="W160" s="141">
        <f t="shared" si="164"/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7.000000000000008E-05</v>
      </c>
      <c r="AA160" s="63">
        <f>($L160+SUM($W160:Z160))*(S$11*S160)</f>
        <v>8.690547945205488E-05</v>
      </c>
      <c r="AB160" s="63">
        <f>($L160+SUM($W160:AA160))*(T$11*T160)</f>
        <v>8.86294354850817E-05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5"/>
        <v>0.00024553491493713663</v>
      </c>
    </row>
    <row r="161" spans="1:31" ht="12.75">
      <c r="A161" s="16">
        <v>10</v>
      </c>
      <c r="B161" s="15">
        <f aca="true" t="shared" si="170" ref="B161:B223">DATE($N$1,A161,1)</f>
        <v>42644</v>
      </c>
      <c r="C161" s="229">
        <f t="shared" si="146"/>
        <v>42677</v>
      </c>
      <c r="D161" s="229">
        <f t="shared" si="146"/>
        <v>42692</v>
      </c>
      <c r="E161" s="30" t="s">
        <v>140</v>
      </c>
      <c r="F161" s="3">
        <v>9</v>
      </c>
      <c r="G161" s="321">
        <v>1</v>
      </c>
      <c r="H161" s="232">
        <f t="shared" si="168"/>
        <v>1.33</v>
      </c>
      <c r="I161" s="232">
        <f t="shared" si="169"/>
        <v>1.34</v>
      </c>
      <c r="J161" s="56">
        <f aca="true" t="shared" si="171" ref="J161:J223">+$G161*I161</f>
        <v>1.34</v>
      </c>
      <c r="K161" s="74">
        <f t="shared" si="148"/>
        <v>1.33</v>
      </c>
      <c r="L161" s="77">
        <f t="shared" si="166"/>
        <v>0.010000000000000009</v>
      </c>
      <c r="M161" s="75">
        <f t="shared" si="150"/>
        <v>0.00021724195758745783</v>
      </c>
      <c r="N161" s="76">
        <f t="shared" si="167"/>
        <v>0.010217241957587466</v>
      </c>
      <c r="O161" s="16">
        <f t="shared" si="158"/>
        <v>0</v>
      </c>
      <c r="P161" s="16">
        <f t="shared" si="159"/>
        <v>0</v>
      </c>
      <c r="Q161" s="16">
        <f t="shared" si="160"/>
        <v>0</v>
      </c>
      <c r="R161" s="16">
        <f t="shared" si="161"/>
        <v>44</v>
      </c>
      <c r="S161" s="16">
        <f t="shared" si="162"/>
        <v>90</v>
      </c>
      <c r="T161" s="16">
        <f t="shared" si="162"/>
        <v>91</v>
      </c>
      <c r="U161" s="16">
        <f t="shared" si="162"/>
        <v>0</v>
      </c>
      <c r="V161" s="106">
        <f t="shared" si="163"/>
        <v>0</v>
      </c>
      <c r="W161" s="141">
        <f t="shared" si="164"/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4.2191780821917855E-05</v>
      </c>
      <c r="AA161" s="63">
        <f>($L161+SUM($W161:Z161))*(S$11*S161)</f>
        <v>8.666549071120294E-05</v>
      </c>
      <c r="AB161" s="63">
        <f>($L161+SUM($W161:AA161))*(T$11*T161)</f>
        <v>8.838468605433704E-05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5"/>
        <v>0.00021724195758745783</v>
      </c>
    </row>
    <row r="162" spans="1:31" ht="12.75">
      <c r="A162" s="3">
        <v>11</v>
      </c>
      <c r="B162" s="15">
        <f t="shared" si="170"/>
        <v>42675</v>
      </c>
      <c r="C162" s="229">
        <f t="shared" si="146"/>
        <v>42709</v>
      </c>
      <c r="D162" s="229">
        <f t="shared" si="146"/>
        <v>42724</v>
      </c>
      <c r="E162" s="30" t="s">
        <v>140</v>
      </c>
      <c r="F162" s="3">
        <v>9</v>
      </c>
      <c r="G162" s="321">
        <v>1</v>
      </c>
      <c r="H162" s="232">
        <f t="shared" si="168"/>
        <v>1.33</v>
      </c>
      <c r="I162" s="232">
        <f t="shared" si="169"/>
        <v>1.34</v>
      </c>
      <c r="J162" s="56">
        <f t="shared" si="171"/>
        <v>1.34</v>
      </c>
      <c r="K162" s="74">
        <f t="shared" si="148"/>
        <v>1.33</v>
      </c>
      <c r="L162" s="77">
        <f t="shared" si="166"/>
        <v>0.010000000000000009</v>
      </c>
      <c r="M162" s="75">
        <f t="shared" si="150"/>
        <v>0.00018602214258091565</v>
      </c>
      <c r="N162" s="76">
        <f t="shared" si="167"/>
        <v>0.010186022142580924</v>
      </c>
      <c r="O162" s="16">
        <f t="shared" si="153"/>
        <v>0</v>
      </c>
      <c r="P162" s="16">
        <f t="shared" si="154"/>
        <v>0</v>
      </c>
      <c r="Q162" s="16">
        <f t="shared" si="155"/>
        <v>0</v>
      </c>
      <c r="R162" s="16">
        <f t="shared" si="156"/>
        <v>12</v>
      </c>
      <c r="S162" s="16">
        <f aca="true" t="shared" si="172" ref="S162:U166">IF($D162&lt;S$8,S$12,IF($D162&lt;T$8,T$8-$D162,0))</f>
        <v>90</v>
      </c>
      <c r="T162" s="16">
        <f t="shared" si="172"/>
        <v>91</v>
      </c>
      <c r="U162" s="16">
        <f t="shared" si="172"/>
        <v>0</v>
      </c>
      <c r="V162" s="106">
        <f t="shared" si="142"/>
        <v>0</v>
      </c>
      <c r="W162" s="141">
        <f t="shared" si="143"/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1.1506849315068505E-05</v>
      </c>
      <c r="AA162" s="63">
        <f>($L162+SUM($W162:Z162))*(S$11*S162)</f>
        <v>8.640067554888356E-05</v>
      </c>
      <c r="AB162" s="63">
        <f>($L162+SUM($W162:AA162))*(T$11*T162)</f>
        <v>8.81146177169636E-05</v>
      </c>
      <c r="AC162" s="63">
        <f>($L162+SUM($W162:AB162))*(U$11*U162)</f>
        <v>0</v>
      </c>
      <c r="AD162" s="63">
        <f>($L162+SUM($W162:AC162))*(V$11*V162)</f>
        <v>0</v>
      </c>
      <c r="AE162" s="110">
        <f aca="true" t="shared" si="173" ref="AE162:AE175">SUM(W162:AD162)</f>
        <v>0.00018602214258091565</v>
      </c>
    </row>
    <row r="163" spans="1:31" s="69" customFormat="1" ht="12.75">
      <c r="A163" s="3">
        <v>12</v>
      </c>
      <c r="B163" s="83">
        <f t="shared" si="170"/>
        <v>42705</v>
      </c>
      <c r="C163" s="229">
        <f t="shared" si="146"/>
        <v>42740</v>
      </c>
      <c r="D163" s="229">
        <f t="shared" si="146"/>
        <v>42755</v>
      </c>
      <c r="E163" s="84" t="s">
        <v>140</v>
      </c>
      <c r="F163" s="81">
        <v>9</v>
      </c>
      <c r="G163" s="322">
        <v>2</v>
      </c>
      <c r="H163" s="233">
        <f t="shared" si="168"/>
        <v>1.33</v>
      </c>
      <c r="I163" s="233">
        <f t="shared" si="169"/>
        <v>1.34</v>
      </c>
      <c r="J163" s="85">
        <f t="shared" si="171"/>
        <v>2.68</v>
      </c>
      <c r="K163" s="86">
        <f t="shared" si="148"/>
        <v>2.66</v>
      </c>
      <c r="L163" s="87">
        <f t="shared" si="166"/>
        <v>0.020000000000000018</v>
      </c>
      <c r="M163" s="88">
        <f t="shared" si="150"/>
        <v>0.0003118731056483396</v>
      </c>
      <c r="N163" s="89">
        <f t="shared" si="167"/>
        <v>0.020311873105648356</v>
      </c>
      <c r="O163" s="81">
        <f t="shared" si="153"/>
        <v>0</v>
      </c>
      <c r="P163" s="81">
        <f t="shared" si="154"/>
        <v>0</v>
      </c>
      <c r="Q163" s="81">
        <f t="shared" si="155"/>
        <v>0</v>
      </c>
      <c r="R163" s="81">
        <f t="shared" si="156"/>
        <v>0</v>
      </c>
      <c r="S163" s="81">
        <f t="shared" si="172"/>
        <v>71</v>
      </c>
      <c r="T163" s="81">
        <f t="shared" si="172"/>
        <v>91</v>
      </c>
      <c r="U163" s="81">
        <f t="shared" si="172"/>
        <v>0</v>
      </c>
      <c r="V163" s="107">
        <f t="shared" si="142"/>
        <v>0</v>
      </c>
      <c r="W163" s="142">
        <f t="shared" si="143"/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0.00013616438356164396</v>
      </c>
      <c r="AB163" s="90">
        <f>($L163+SUM($W163:AA163))*(T$11*T163)</f>
        <v>0.00017570872208669562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73"/>
        <v>0.0003118731056483396</v>
      </c>
    </row>
    <row r="164" spans="1:31" ht="12.75">
      <c r="A164" s="16">
        <v>1</v>
      </c>
      <c r="B164" s="15">
        <f t="shared" si="170"/>
        <v>42370</v>
      </c>
      <c r="C164" s="228">
        <f aca="true" t="shared" si="174" ref="C164:D183">+C152</f>
        <v>42403</v>
      </c>
      <c r="D164" s="228">
        <f t="shared" si="174"/>
        <v>42418</v>
      </c>
      <c r="E164" s="117" t="s">
        <v>204</v>
      </c>
      <c r="F164" s="16">
        <v>9</v>
      </c>
      <c r="G164" s="321">
        <v>104</v>
      </c>
      <c r="H164" s="232">
        <f aca="true" t="shared" si="175" ref="H164:H169">$K$3</f>
        <v>1.44</v>
      </c>
      <c r="I164" s="232">
        <f t="shared" si="169"/>
        <v>1.34</v>
      </c>
      <c r="J164" s="56">
        <f t="shared" si="171"/>
        <v>139.36</v>
      </c>
      <c r="K164" s="57">
        <f t="shared" si="148"/>
        <v>149.76</v>
      </c>
      <c r="L164" s="58">
        <f t="shared" si="166"/>
        <v>-10.399999999999977</v>
      </c>
      <c r="M164" s="55">
        <f t="shared" si="150"/>
        <v>-0.5031973397951102</v>
      </c>
      <c r="N164" s="29">
        <f t="shared" si="167"/>
        <v>-10.903197339795087</v>
      </c>
      <c r="O164" s="16">
        <f t="shared" si="153"/>
        <v>43</v>
      </c>
      <c r="P164" s="16">
        <f t="shared" si="154"/>
        <v>91</v>
      </c>
      <c r="Q164" s="16">
        <f t="shared" si="155"/>
        <v>92</v>
      </c>
      <c r="R164" s="16">
        <f t="shared" si="156"/>
        <v>92</v>
      </c>
      <c r="S164" s="16">
        <f t="shared" si="172"/>
        <v>90</v>
      </c>
      <c r="T164" s="16">
        <f t="shared" si="172"/>
        <v>91</v>
      </c>
      <c r="U164" s="16">
        <f t="shared" si="172"/>
        <v>0</v>
      </c>
      <c r="V164" s="106">
        <f aca="true" t="shared" si="176" ref="V164:V171">IF(W$8&lt;V$8,0,IF($D164&lt;V$8,V$12,IF($D164&lt;W$8,W$8-$D164,0)))</f>
        <v>0</v>
      </c>
      <c r="W164" s="141">
        <f aca="true" t="shared" si="177" ref="W164:W171">$L164*O$11*O164</f>
        <v>-0.039819178082191695</v>
      </c>
      <c r="X164" s="63">
        <f>($L164+SUM($W164:W164))*(P$11*P164)</f>
        <v>-0.08997026633589773</v>
      </c>
      <c r="Y164" s="63">
        <f>($L164+SUM($W164:X164))*(Q$11*Q164)</f>
        <v>-0.09289293701651008</v>
      </c>
      <c r="Z164" s="63">
        <f>($L164+SUM($W164:Y164))*(R$11*R164)</f>
        <v>-0.09371243087183383</v>
      </c>
      <c r="AA164" s="63">
        <f>($L164+SUM($W164:Z164))*(S$11*S164)</f>
        <v>-0.09248395522949368</v>
      </c>
      <c r="AB164" s="63">
        <f>($L164+SUM($W164:AA164))*(T$11*T164)</f>
        <v>-0.09431857225918318</v>
      </c>
      <c r="AC164" s="63">
        <f>($L164+SUM($W164:AB164))*(U$11*U164)</f>
        <v>0</v>
      </c>
      <c r="AD164" s="63">
        <f>($L164+SUM($W164:AC164))*(V$11*V164)</f>
        <v>0</v>
      </c>
      <c r="AE164" s="110">
        <f t="shared" si="173"/>
        <v>-0.5031973397951102</v>
      </c>
    </row>
    <row r="165" spans="1:31" ht="12.75">
      <c r="A165" s="3">
        <v>2</v>
      </c>
      <c r="B165" s="15">
        <f t="shared" si="170"/>
        <v>42401</v>
      </c>
      <c r="C165" s="229">
        <f t="shared" si="174"/>
        <v>42432</v>
      </c>
      <c r="D165" s="229">
        <f t="shared" si="174"/>
        <v>42447</v>
      </c>
      <c r="E165" s="148" t="s">
        <v>204</v>
      </c>
      <c r="F165" s="3">
        <v>9</v>
      </c>
      <c r="G165" s="321">
        <v>92</v>
      </c>
      <c r="H165" s="232">
        <f t="shared" si="175"/>
        <v>1.44</v>
      </c>
      <c r="I165" s="232">
        <f t="shared" si="169"/>
        <v>1.34</v>
      </c>
      <c r="J165" s="56">
        <f t="shared" si="171"/>
        <v>123.28</v>
      </c>
      <c r="K165" s="57">
        <f t="shared" si="148"/>
        <v>132.48</v>
      </c>
      <c r="L165" s="58">
        <f t="shared" si="166"/>
        <v>-9.199999999999989</v>
      </c>
      <c r="M165" s="55">
        <f t="shared" si="150"/>
        <v>-0.4203255110953908</v>
      </c>
      <c r="N165" s="29">
        <f t="shared" si="167"/>
        <v>-9.620325511095379</v>
      </c>
      <c r="O165" s="16">
        <f t="shared" si="153"/>
        <v>14</v>
      </c>
      <c r="P165" s="16">
        <f t="shared" si="154"/>
        <v>91</v>
      </c>
      <c r="Q165" s="16">
        <f t="shared" si="155"/>
        <v>92</v>
      </c>
      <c r="R165" s="16">
        <f t="shared" si="156"/>
        <v>92</v>
      </c>
      <c r="S165" s="16">
        <f t="shared" si="172"/>
        <v>90</v>
      </c>
      <c r="T165" s="16">
        <f t="shared" si="172"/>
        <v>91</v>
      </c>
      <c r="U165" s="16">
        <f t="shared" si="172"/>
        <v>0</v>
      </c>
      <c r="V165" s="106">
        <f t="shared" si="176"/>
        <v>0</v>
      </c>
      <c r="W165" s="141">
        <f t="shared" si="177"/>
        <v>-0.011468493150684917</v>
      </c>
      <c r="X165" s="63">
        <f>($L165+SUM($W165:W165))*(P$11*P165)</f>
        <v>-0.07938435135097258</v>
      </c>
      <c r="Y165" s="63">
        <f>($L165+SUM($W165:X165))*(Q$11*Q165)</f>
        <v>-0.08196314016245289</v>
      </c>
      <c r="Z165" s="63">
        <f>($L165+SUM($W165:Y165))*(R$11*R165)</f>
        <v>-0.0826862122482696</v>
      </c>
      <c r="AA165" s="63">
        <f>($L165+SUM($W165:Z165))*(S$11*S165)</f>
        <v>-0.0816022792336273</v>
      </c>
      <c r="AB165" s="63">
        <f>($L165+SUM($W165:AA165))*(T$11*T165)</f>
        <v>-0.08322103494938356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3"/>
        <v>-0.4203255110953908</v>
      </c>
    </row>
    <row r="166" spans="1:31" ht="12.75">
      <c r="A166" s="3">
        <v>3</v>
      </c>
      <c r="B166" s="15">
        <f t="shared" si="170"/>
        <v>42430</v>
      </c>
      <c r="C166" s="229">
        <f t="shared" si="174"/>
        <v>42465</v>
      </c>
      <c r="D166" s="229">
        <f t="shared" si="174"/>
        <v>42480</v>
      </c>
      <c r="E166" s="148" t="s">
        <v>204</v>
      </c>
      <c r="F166" s="3">
        <v>9</v>
      </c>
      <c r="G166" s="321">
        <v>86</v>
      </c>
      <c r="H166" s="232">
        <f t="shared" si="175"/>
        <v>1.44</v>
      </c>
      <c r="I166" s="232">
        <f t="shared" si="169"/>
        <v>1.34</v>
      </c>
      <c r="J166" s="56">
        <f t="shared" si="171"/>
        <v>115.24000000000001</v>
      </c>
      <c r="K166" s="57">
        <f t="shared" si="148"/>
        <v>123.83999999999999</v>
      </c>
      <c r="L166" s="58">
        <f>+J166-K166</f>
        <v>-8.59999999999998</v>
      </c>
      <c r="M166" s="55">
        <f t="shared" si="150"/>
        <v>-0.36569333150636857</v>
      </c>
      <c r="N166" s="29">
        <f>SUM(L166:M166)</f>
        <v>-8.96569333150635</v>
      </c>
      <c r="O166" s="16">
        <f t="shared" si="153"/>
        <v>0</v>
      </c>
      <c r="P166" s="16">
        <f t="shared" si="154"/>
        <v>72</v>
      </c>
      <c r="Q166" s="16">
        <f t="shared" si="155"/>
        <v>92</v>
      </c>
      <c r="R166" s="16">
        <f t="shared" si="156"/>
        <v>92</v>
      </c>
      <c r="S166" s="16">
        <f t="shared" si="172"/>
        <v>90</v>
      </c>
      <c r="T166" s="16">
        <f t="shared" si="172"/>
        <v>91</v>
      </c>
      <c r="U166" s="16">
        <f t="shared" si="172"/>
        <v>0</v>
      </c>
      <c r="V166" s="106">
        <f>IF(W$8&lt;V$8,0,IF($D166&lt;V$8,V$12,IF($D166&lt;W$8,W$8-$D166,0)))</f>
        <v>0</v>
      </c>
      <c r="W166" s="141">
        <f>$L166*O$11*O166</f>
        <v>0</v>
      </c>
      <c r="X166" s="63">
        <f>($L166+SUM($W166:W166))*(P$11*P166)</f>
        <v>-0.058640219178082056</v>
      </c>
      <c r="Y166" s="63">
        <f>($L166+SUM($W166:X166))*(Q$11*Q166)</f>
        <v>-0.07638581234452976</v>
      </c>
      <c r="Z166" s="63">
        <f>($L166+SUM($W166:Y166))*(R$11*R166)</f>
        <v>-0.07705968170274727</v>
      </c>
      <c r="AA166" s="63">
        <f>($L166+SUM($W166:Z166))*(S$11*S166)</f>
        <v>-0.0760495068401639</v>
      </c>
      <c r="AB166" s="63">
        <f>($L166+SUM($W166:AA166))*(T$11*T166)</f>
        <v>-0.07755811144084557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3"/>
        <v>-0.36569333150636857</v>
      </c>
    </row>
    <row r="167" spans="1:31" ht="12.75">
      <c r="A167" s="16">
        <v>4</v>
      </c>
      <c r="B167" s="15">
        <f t="shared" si="170"/>
        <v>42461</v>
      </c>
      <c r="C167" s="229">
        <f t="shared" si="174"/>
        <v>42494</v>
      </c>
      <c r="D167" s="229">
        <f t="shared" si="174"/>
        <v>42509</v>
      </c>
      <c r="E167" s="148" t="s">
        <v>204</v>
      </c>
      <c r="F167" s="3">
        <v>9</v>
      </c>
      <c r="G167" s="321">
        <v>93</v>
      </c>
      <c r="H167" s="232">
        <f t="shared" si="175"/>
        <v>1.44</v>
      </c>
      <c r="I167" s="232">
        <f t="shared" si="169"/>
        <v>1.34</v>
      </c>
      <c r="J167" s="56">
        <f t="shared" si="171"/>
        <v>124.62</v>
      </c>
      <c r="K167" s="57">
        <f t="shared" si="148"/>
        <v>133.92</v>
      </c>
      <c r="L167" s="58">
        <f aca="true" t="shared" si="178" ref="L167:L177">+J167-K167</f>
        <v>-9.299999999999983</v>
      </c>
      <c r="M167" s="55">
        <f t="shared" si="150"/>
        <v>-0.36901186354629884</v>
      </c>
      <c r="N167" s="29">
        <f aca="true" t="shared" si="179" ref="N167:N177">SUM(L167:M167)</f>
        <v>-9.669011863546281</v>
      </c>
      <c r="O167" s="16">
        <f aca="true" t="shared" si="180" ref="O167:U171">IF($D167&lt;O$8,O$12,IF($D167&lt;P$8,P$8-$D167,0))</f>
        <v>0</v>
      </c>
      <c r="P167" s="16">
        <f t="shared" si="180"/>
        <v>43</v>
      </c>
      <c r="Q167" s="16">
        <f t="shared" si="180"/>
        <v>92</v>
      </c>
      <c r="R167" s="16">
        <f t="shared" si="180"/>
        <v>92</v>
      </c>
      <c r="S167" s="16">
        <f t="shared" si="180"/>
        <v>90</v>
      </c>
      <c r="T167" s="16">
        <f t="shared" si="180"/>
        <v>91</v>
      </c>
      <c r="U167" s="16">
        <f t="shared" si="180"/>
        <v>0</v>
      </c>
      <c r="V167" s="106">
        <f t="shared" si="176"/>
        <v>0</v>
      </c>
      <c r="W167" s="141">
        <f t="shared" si="177"/>
        <v>0</v>
      </c>
      <c r="X167" s="63">
        <f>($L167+SUM($W167:W167))*(P$11*P167)</f>
        <v>-0.03787180821917801</v>
      </c>
      <c r="Y167" s="63">
        <f>($L167+SUM($W167:X167))*(Q$11*Q167)</f>
        <v>-0.08237793759579644</v>
      </c>
      <c r="Z167" s="63">
        <f>($L167+SUM($W167:Y167))*(R$11*R167)</f>
        <v>-0.08310466899047717</v>
      </c>
      <c r="AA167" s="63">
        <f>($L167+SUM($W167:Z167))*(S$11*S167)</f>
        <v>-0.08201525042914279</v>
      </c>
      <c r="AB167" s="63">
        <f>($L167+SUM($W167:AA167))*(T$11*T167)</f>
        <v>-0.08364219831170445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3"/>
        <v>-0.36901186354629884</v>
      </c>
    </row>
    <row r="168" spans="1:31" ht="12.75">
      <c r="A168" s="3">
        <v>5</v>
      </c>
      <c r="B168" s="15">
        <f t="shared" si="170"/>
        <v>42491</v>
      </c>
      <c r="C168" s="229">
        <f t="shared" si="174"/>
        <v>42524</v>
      </c>
      <c r="D168" s="229">
        <f t="shared" si="174"/>
        <v>42541</v>
      </c>
      <c r="E168" s="148" t="s">
        <v>204</v>
      </c>
      <c r="F168" s="3">
        <v>9</v>
      </c>
      <c r="G168" s="321">
        <v>106</v>
      </c>
      <c r="H168" s="232">
        <f t="shared" si="175"/>
        <v>1.44</v>
      </c>
      <c r="I168" s="232">
        <f t="shared" si="169"/>
        <v>1.34</v>
      </c>
      <c r="J168" s="56">
        <f t="shared" si="171"/>
        <v>142.04000000000002</v>
      </c>
      <c r="K168" s="57">
        <f t="shared" si="148"/>
        <v>152.64</v>
      </c>
      <c r="L168" s="58">
        <f t="shared" si="178"/>
        <v>-10.599999999999966</v>
      </c>
      <c r="M168" s="55">
        <f t="shared" si="150"/>
        <v>-0.3873316839972861</v>
      </c>
      <c r="N168" s="29">
        <f t="shared" si="179"/>
        <v>-10.987331683997253</v>
      </c>
      <c r="O168" s="16">
        <f t="shared" si="180"/>
        <v>0</v>
      </c>
      <c r="P168" s="16">
        <f t="shared" si="180"/>
        <v>11</v>
      </c>
      <c r="Q168" s="16">
        <f t="shared" si="180"/>
        <v>92</v>
      </c>
      <c r="R168" s="16">
        <f t="shared" si="180"/>
        <v>92</v>
      </c>
      <c r="S168" s="16">
        <f t="shared" si="180"/>
        <v>90</v>
      </c>
      <c r="T168" s="16">
        <f t="shared" si="180"/>
        <v>91</v>
      </c>
      <c r="U168" s="16">
        <f t="shared" si="180"/>
        <v>0</v>
      </c>
      <c r="V168" s="106">
        <f t="shared" si="176"/>
        <v>0</v>
      </c>
      <c r="W168" s="141">
        <f t="shared" si="177"/>
        <v>0</v>
      </c>
      <c r="X168" s="63">
        <f>($L168+SUM($W168:W168))*(P$11*P168)</f>
        <v>-0.011042392694063891</v>
      </c>
      <c r="Y168" s="63">
        <f>($L168+SUM($W168:X168))*(Q$11*Q168)</f>
        <v>-0.09360974384787611</v>
      </c>
      <c r="Z168" s="63">
        <f>($L168+SUM($W168:Y168))*(R$11*R168)</f>
        <v>-0.09443556131415053</v>
      </c>
      <c r="AA168" s="63">
        <f>($L168+SUM($W168:Z168))*(S$11*S168)</f>
        <v>-0.09319760615957967</v>
      </c>
      <c r="AB168" s="63">
        <f>($L168+SUM($W168:AA168))*(T$11*T168)</f>
        <v>-0.0950463799816159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3"/>
        <v>-0.3873316839972861</v>
      </c>
    </row>
    <row r="169" spans="1:31" ht="12.75">
      <c r="A169" s="3">
        <v>6</v>
      </c>
      <c r="B169" s="15">
        <f t="shared" si="170"/>
        <v>42522</v>
      </c>
      <c r="C169" s="229">
        <f t="shared" si="174"/>
        <v>42557</v>
      </c>
      <c r="D169" s="229">
        <f t="shared" si="174"/>
        <v>42572</v>
      </c>
      <c r="E169" s="148" t="s">
        <v>204</v>
      </c>
      <c r="F169" s="3">
        <v>9</v>
      </c>
      <c r="G169" s="321">
        <v>153</v>
      </c>
      <c r="H169" s="232">
        <f t="shared" si="175"/>
        <v>1.44</v>
      </c>
      <c r="I169" s="232">
        <f t="shared" si="169"/>
        <v>1.34</v>
      </c>
      <c r="J169" s="56">
        <f t="shared" si="171"/>
        <v>205.02</v>
      </c>
      <c r="K169" s="57">
        <f t="shared" si="148"/>
        <v>220.32</v>
      </c>
      <c r="L169" s="77">
        <f t="shared" si="178"/>
        <v>-15.299999999999983</v>
      </c>
      <c r="M169" s="78">
        <f t="shared" si="150"/>
        <v>-0.5124520123838459</v>
      </c>
      <c r="N169" s="76">
        <f t="shared" si="179"/>
        <v>-15.81245201238383</v>
      </c>
      <c r="O169" s="16">
        <f t="shared" si="180"/>
        <v>0</v>
      </c>
      <c r="P169" s="16">
        <f t="shared" si="180"/>
        <v>0</v>
      </c>
      <c r="Q169" s="16">
        <f t="shared" si="180"/>
        <v>72</v>
      </c>
      <c r="R169" s="16">
        <f t="shared" si="180"/>
        <v>92</v>
      </c>
      <c r="S169" s="16">
        <f t="shared" si="180"/>
        <v>90</v>
      </c>
      <c r="T169" s="16">
        <f t="shared" si="180"/>
        <v>91</v>
      </c>
      <c r="U169" s="16">
        <f t="shared" si="180"/>
        <v>0</v>
      </c>
      <c r="V169" s="106">
        <f t="shared" si="176"/>
        <v>0</v>
      </c>
      <c r="W169" s="141">
        <f t="shared" si="177"/>
        <v>0</v>
      </c>
      <c r="X169" s="63">
        <f>($L169+SUM($W169:W169))*(P$11*P169)</f>
        <v>0</v>
      </c>
      <c r="Y169" s="63">
        <f>($L169+SUM($W169:X169))*(Q$11*Q169)</f>
        <v>-0.10563287671232865</v>
      </c>
      <c r="Z169" s="63">
        <f>($L169+SUM($W169:Y169))*(R$11*R169)</f>
        <v>-0.1359072270219552</v>
      </c>
      <c r="AA169" s="63">
        <f>($L169+SUM($W169:Z169))*(S$11*S169)</f>
        <v>-0.13412562007332313</v>
      </c>
      <c r="AB169" s="63">
        <f>($L169+SUM($W169:AA169))*(T$11*T169)</f>
        <v>-0.13678628857623884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3"/>
        <v>-0.5124520123838459</v>
      </c>
    </row>
    <row r="170" spans="1:31" ht="12.75">
      <c r="A170" s="16">
        <v>7</v>
      </c>
      <c r="B170" s="15">
        <f t="shared" si="170"/>
        <v>42552</v>
      </c>
      <c r="C170" s="229">
        <f t="shared" si="174"/>
        <v>42585</v>
      </c>
      <c r="D170" s="229">
        <f t="shared" si="174"/>
        <v>42600</v>
      </c>
      <c r="E170" s="148" t="s">
        <v>204</v>
      </c>
      <c r="F170" s="3">
        <v>9</v>
      </c>
      <c r="G170" s="321">
        <v>153</v>
      </c>
      <c r="H170" s="232">
        <f aca="true" t="shared" si="181" ref="H170:H175">$K$8</f>
        <v>1.33</v>
      </c>
      <c r="I170" s="232">
        <f t="shared" si="169"/>
        <v>1.34</v>
      </c>
      <c r="J170" s="56">
        <f t="shared" si="171"/>
        <v>205.02</v>
      </c>
      <c r="K170" s="74">
        <f t="shared" si="148"/>
        <v>203.49</v>
      </c>
      <c r="L170" s="77">
        <f t="shared" si="178"/>
        <v>1.5300000000000011</v>
      </c>
      <c r="M170" s="75">
        <f t="shared" si="150"/>
        <v>0.047028776833689376</v>
      </c>
      <c r="N170" s="76">
        <f t="shared" si="179"/>
        <v>1.5770287768336906</v>
      </c>
      <c r="O170" s="16">
        <f t="shared" si="180"/>
        <v>0</v>
      </c>
      <c r="P170" s="16">
        <f t="shared" si="180"/>
        <v>0</v>
      </c>
      <c r="Q170" s="16">
        <f t="shared" si="180"/>
        <v>44</v>
      </c>
      <c r="R170" s="16">
        <f t="shared" si="180"/>
        <v>92</v>
      </c>
      <c r="S170" s="16">
        <f t="shared" si="180"/>
        <v>90</v>
      </c>
      <c r="T170" s="16">
        <f t="shared" si="180"/>
        <v>91</v>
      </c>
      <c r="U170" s="16">
        <f t="shared" si="180"/>
        <v>0</v>
      </c>
      <c r="V170" s="106">
        <f t="shared" si="176"/>
        <v>0</v>
      </c>
      <c r="W170" s="141">
        <f t="shared" si="177"/>
        <v>0</v>
      </c>
      <c r="X170" s="63">
        <f>($L170+SUM($W170:W170))*(P$11*P170)</f>
        <v>0</v>
      </c>
      <c r="Y170" s="63">
        <f>($L170+SUM($W170:X170))*(Q$11*Q170)</f>
        <v>0.006455342465753431</v>
      </c>
      <c r="Z170" s="63">
        <f>($L170+SUM($W170:Y170))*(R$11*R170)</f>
        <v>0.013554482747232139</v>
      </c>
      <c r="AA170" s="63">
        <f>($L170+SUM($W170:Z170))*(S$11*S170)</f>
        <v>0.01337679712170112</v>
      </c>
      <c r="AB170" s="63">
        <f>($L170+SUM($W170:AA170))*(T$11*T170)</f>
        <v>0.013642154499002686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3"/>
        <v>0.047028776833689376</v>
      </c>
    </row>
    <row r="171" spans="1:34" ht="12.75">
      <c r="A171" s="3">
        <v>8</v>
      </c>
      <c r="B171" s="15">
        <f t="shared" si="170"/>
        <v>42583</v>
      </c>
      <c r="C171" s="229">
        <f t="shared" si="174"/>
        <v>42619</v>
      </c>
      <c r="D171" s="229">
        <f t="shared" si="174"/>
        <v>42634</v>
      </c>
      <c r="E171" s="148" t="s">
        <v>204</v>
      </c>
      <c r="F171" s="16">
        <v>9</v>
      </c>
      <c r="G171" s="321">
        <v>155</v>
      </c>
      <c r="H171" s="232">
        <f t="shared" si="181"/>
        <v>1.33</v>
      </c>
      <c r="I171" s="232">
        <f t="shared" si="169"/>
        <v>1.34</v>
      </c>
      <c r="J171" s="56">
        <f t="shared" si="171"/>
        <v>207.70000000000002</v>
      </c>
      <c r="K171" s="74">
        <f t="shared" si="148"/>
        <v>206.15</v>
      </c>
      <c r="L171" s="77">
        <f t="shared" si="178"/>
        <v>1.5500000000000114</v>
      </c>
      <c r="M171" s="75">
        <f t="shared" si="150"/>
        <v>0.04245666079492737</v>
      </c>
      <c r="N171" s="76">
        <f t="shared" si="179"/>
        <v>1.5924566607949386</v>
      </c>
      <c r="O171" s="16">
        <f t="shared" si="180"/>
        <v>0</v>
      </c>
      <c r="P171" s="16">
        <f t="shared" si="180"/>
        <v>0</v>
      </c>
      <c r="Q171" s="16">
        <f t="shared" si="180"/>
        <v>10</v>
      </c>
      <c r="R171" s="16">
        <f t="shared" si="180"/>
        <v>92</v>
      </c>
      <c r="S171" s="16">
        <f t="shared" si="180"/>
        <v>90</v>
      </c>
      <c r="T171" s="16">
        <f t="shared" si="180"/>
        <v>91</v>
      </c>
      <c r="U171" s="16">
        <f t="shared" si="180"/>
        <v>0</v>
      </c>
      <c r="V171" s="106">
        <f t="shared" si="176"/>
        <v>0</v>
      </c>
      <c r="W171" s="141">
        <f t="shared" si="177"/>
        <v>0</v>
      </c>
      <c r="X171" s="63">
        <f>($L171+SUM($W171:W171))*(P$11*P171)</f>
        <v>0</v>
      </c>
      <c r="Y171" s="63">
        <f>($L171+SUM($W171:X171))*(Q$11*Q171)</f>
        <v>0.0014863013698630247</v>
      </c>
      <c r="Z171" s="63">
        <f>($L171+SUM($W171:Y171))*(R$11*R171)</f>
        <v>0.013687084631263002</v>
      </c>
      <c r="AA171" s="63">
        <f>($L171+SUM($W171:Z171))*(S$11*S171)</f>
        <v>0.013507660728502967</v>
      </c>
      <c r="AB171" s="63">
        <f>($L171+SUM($W171:AA171))*(T$11*T171)</f>
        <v>0.01377561406529837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3"/>
        <v>0.04245666079492737</v>
      </c>
      <c r="AF171" s="13"/>
      <c r="AG171" s="13"/>
      <c r="AH171" s="13"/>
    </row>
    <row r="172" spans="1:31" ht="12.75">
      <c r="A172" s="3">
        <v>9</v>
      </c>
      <c r="B172" s="15">
        <f t="shared" si="170"/>
        <v>42614</v>
      </c>
      <c r="C172" s="229">
        <f t="shared" si="174"/>
        <v>42648</v>
      </c>
      <c r="D172" s="229">
        <f t="shared" si="174"/>
        <v>42663</v>
      </c>
      <c r="E172" s="148" t="s">
        <v>204</v>
      </c>
      <c r="F172" s="16">
        <v>9</v>
      </c>
      <c r="G172" s="321">
        <v>138</v>
      </c>
      <c r="H172" s="232">
        <f t="shared" si="181"/>
        <v>1.33</v>
      </c>
      <c r="I172" s="232">
        <f t="shared" si="169"/>
        <v>1.34</v>
      </c>
      <c r="J172" s="56">
        <f t="shared" si="171"/>
        <v>184.92000000000002</v>
      </c>
      <c r="K172" s="74">
        <f t="shared" si="148"/>
        <v>183.54000000000002</v>
      </c>
      <c r="L172" s="77">
        <f t="shared" si="178"/>
        <v>1.3799999999999955</v>
      </c>
      <c r="M172" s="75">
        <f t="shared" si="150"/>
        <v>0.03388381826132472</v>
      </c>
      <c r="N172" s="76">
        <f t="shared" si="179"/>
        <v>1.4138838182613203</v>
      </c>
      <c r="O172" s="16">
        <f aca="true" t="shared" si="182" ref="O172:U183">IF($D172&lt;O$8,O$12,IF($D172&lt;P$8,P$8-$D172,0))</f>
        <v>0</v>
      </c>
      <c r="P172" s="16">
        <f t="shared" si="182"/>
        <v>0</v>
      </c>
      <c r="Q172" s="16">
        <f t="shared" si="182"/>
        <v>0</v>
      </c>
      <c r="R172" s="16">
        <f t="shared" si="182"/>
        <v>73</v>
      </c>
      <c r="S172" s="16">
        <f t="shared" si="182"/>
        <v>90</v>
      </c>
      <c r="T172" s="16">
        <f t="shared" si="182"/>
        <v>91</v>
      </c>
      <c r="U172" s="16">
        <f t="shared" si="182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0.009659999999999969</v>
      </c>
      <c r="AA172" s="63">
        <f>($L172+SUM($W172:Z172))*(S$11*S172)</f>
        <v>0.011992956164383523</v>
      </c>
      <c r="AB172" s="63">
        <f>($L172+SUM($W172:AA172))*(T$11*T172)</f>
        <v>0.012230862096941224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3"/>
        <v>0.03388381826132472</v>
      </c>
    </row>
    <row r="173" spans="1:31" ht="12.75">
      <c r="A173" s="16">
        <v>10</v>
      </c>
      <c r="B173" s="15">
        <f t="shared" si="170"/>
        <v>42644</v>
      </c>
      <c r="C173" s="229">
        <f t="shared" si="174"/>
        <v>42677</v>
      </c>
      <c r="D173" s="229">
        <f t="shared" si="174"/>
        <v>42692</v>
      </c>
      <c r="E173" s="148" t="s">
        <v>204</v>
      </c>
      <c r="F173" s="16">
        <v>9</v>
      </c>
      <c r="G173" s="321">
        <v>116</v>
      </c>
      <c r="H173" s="232">
        <f t="shared" si="181"/>
        <v>1.33</v>
      </c>
      <c r="I173" s="232">
        <f t="shared" si="169"/>
        <v>1.34</v>
      </c>
      <c r="J173" s="56">
        <f t="shared" si="171"/>
        <v>155.44</v>
      </c>
      <c r="K173" s="74">
        <f t="shared" si="148"/>
        <v>154.28</v>
      </c>
      <c r="L173" s="77">
        <f t="shared" si="178"/>
        <v>1.1599999999999966</v>
      </c>
      <c r="M173" s="75">
        <f t="shared" si="150"/>
        <v>0.025200067080145012</v>
      </c>
      <c r="N173" s="76">
        <f t="shared" si="179"/>
        <v>1.1852000670801417</v>
      </c>
      <c r="O173" s="16">
        <f t="shared" si="182"/>
        <v>0</v>
      </c>
      <c r="P173" s="16">
        <f t="shared" si="182"/>
        <v>0</v>
      </c>
      <c r="Q173" s="16">
        <f t="shared" si="182"/>
        <v>0</v>
      </c>
      <c r="R173" s="16">
        <f t="shared" si="182"/>
        <v>44</v>
      </c>
      <c r="S173" s="16">
        <f t="shared" si="182"/>
        <v>90</v>
      </c>
      <c r="T173" s="16">
        <f t="shared" si="182"/>
        <v>91</v>
      </c>
      <c r="U173" s="16">
        <f t="shared" si="182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0.004894246575342452</v>
      </c>
      <c r="AA173" s="63">
        <f>($L173+SUM($W173:Z173))*(S$11*S173)</f>
        <v>0.010053196922499502</v>
      </c>
      <c r="AB173" s="63">
        <f>($L173+SUM($W173:AA173))*(T$11*T173)</f>
        <v>0.010252623582303057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3"/>
        <v>0.025200067080145012</v>
      </c>
    </row>
    <row r="174" spans="1:31" ht="12.75">
      <c r="A174" s="3">
        <v>11</v>
      </c>
      <c r="B174" s="15">
        <f t="shared" si="170"/>
        <v>42675</v>
      </c>
      <c r="C174" s="229">
        <f t="shared" si="174"/>
        <v>42709</v>
      </c>
      <c r="D174" s="229">
        <f t="shared" si="174"/>
        <v>42724</v>
      </c>
      <c r="E174" s="148" t="s">
        <v>204</v>
      </c>
      <c r="F174" s="16">
        <v>9</v>
      </c>
      <c r="G174" s="321">
        <v>99</v>
      </c>
      <c r="H174" s="232">
        <f t="shared" si="181"/>
        <v>1.33</v>
      </c>
      <c r="I174" s="232">
        <f t="shared" si="169"/>
        <v>1.34</v>
      </c>
      <c r="J174" s="56">
        <f t="shared" si="171"/>
        <v>132.66</v>
      </c>
      <c r="K174" s="74">
        <f t="shared" si="148"/>
        <v>131.67000000000002</v>
      </c>
      <c r="L174" s="77">
        <f t="shared" si="178"/>
        <v>0.9899999999999807</v>
      </c>
      <c r="M174" s="75">
        <f t="shared" si="150"/>
        <v>0.018416192115510273</v>
      </c>
      <c r="N174" s="76">
        <f t="shared" si="179"/>
        <v>1.008416192115491</v>
      </c>
      <c r="O174" s="16">
        <f t="shared" si="182"/>
        <v>0</v>
      </c>
      <c r="P174" s="16">
        <f t="shared" si="182"/>
        <v>0</v>
      </c>
      <c r="Q174" s="16">
        <f t="shared" si="182"/>
        <v>0</v>
      </c>
      <c r="R174" s="16">
        <f t="shared" si="182"/>
        <v>12</v>
      </c>
      <c r="S174" s="16">
        <f t="shared" si="182"/>
        <v>90</v>
      </c>
      <c r="T174" s="16">
        <f t="shared" si="182"/>
        <v>91</v>
      </c>
      <c r="U174" s="16">
        <f t="shared" si="182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0.0011391780821917586</v>
      </c>
      <c r="AA174" s="63">
        <f>($L174+SUM($W174:Z174))*(S$11*S174)</f>
        <v>0.008553666879339297</v>
      </c>
      <c r="AB174" s="63">
        <f>($L174+SUM($W174:AA174))*(T$11*T174)</f>
        <v>0.008723347153979218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3"/>
        <v>0.018416192115510273</v>
      </c>
    </row>
    <row r="175" spans="1:31" s="69" customFormat="1" ht="12.75">
      <c r="A175" s="3">
        <v>12</v>
      </c>
      <c r="B175" s="83">
        <f t="shared" si="170"/>
        <v>42705</v>
      </c>
      <c r="C175" s="229">
        <f t="shared" si="174"/>
        <v>42740</v>
      </c>
      <c r="D175" s="229">
        <f t="shared" si="174"/>
        <v>42755</v>
      </c>
      <c r="E175" s="149" t="s">
        <v>204</v>
      </c>
      <c r="F175" s="81">
        <v>9</v>
      </c>
      <c r="G175" s="322">
        <v>113</v>
      </c>
      <c r="H175" s="233">
        <f t="shared" si="181"/>
        <v>1.33</v>
      </c>
      <c r="I175" s="233">
        <f t="shared" si="169"/>
        <v>1.34</v>
      </c>
      <c r="J175" s="85">
        <f t="shared" si="171"/>
        <v>151.42000000000002</v>
      </c>
      <c r="K175" s="86">
        <f t="shared" si="148"/>
        <v>150.29000000000002</v>
      </c>
      <c r="L175" s="87">
        <f t="shared" si="178"/>
        <v>1.1299999999999955</v>
      </c>
      <c r="M175" s="88">
        <f t="shared" si="150"/>
        <v>0.0176208304691311</v>
      </c>
      <c r="N175" s="89">
        <f t="shared" si="179"/>
        <v>1.1476208304691267</v>
      </c>
      <c r="O175" s="81">
        <f t="shared" si="182"/>
        <v>0</v>
      </c>
      <c r="P175" s="81">
        <f t="shared" si="182"/>
        <v>0</v>
      </c>
      <c r="Q175" s="81">
        <f t="shared" si="182"/>
        <v>0</v>
      </c>
      <c r="R175" s="81">
        <f t="shared" si="182"/>
        <v>0</v>
      </c>
      <c r="S175" s="81">
        <f t="shared" si="182"/>
        <v>71</v>
      </c>
      <c r="T175" s="81">
        <f t="shared" si="182"/>
        <v>91</v>
      </c>
      <c r="U175" s="81">
        <f t="shared" si="182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0.007693287671232846</v>
      </c>
      <c r="AB175" s="90">
        <f>($L175+SUM($W175:AA175))*(T$11*T175)</f>
        <v>0.009927542797898252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3"/>
        <v>0.0176208304691311</v>
      </c>
    </row>
    <row r="176" spans="1:31" ht="12.75">
      <c r="A176" s="16">
        <v>1</v>
      </c>
      <c r="B176" s="15">
        <f t="shared" si="170"/>
        <v>42370</v>
      </c>
      <c r="C176" s="228">
        <f t="shared" si="174"/>
        <v>42403</v>
      </c>
      <c r="D176" s="228">
        <f t="shared" si="174"/>
        <v>42418</v>
      </c>
      <c r="E176" s="117" t="s">
        <v>205</v>
      </c>
      <c r="F176" s="16">
        <v>9</v>
      </c>
      <c r="G176" s="321">
        <v>14</v>
      </c>
      <c r="H176" s="232">
        <f aca="true" t="shared" si="183" ref="H176:H181">$K$3</f>
        <v>1.44</v>
      </c>
      <c r="I176" s="232">
        <f t="shared" si="169"/>
        <v>1.34</v>
      </c>
      <c r="J176" s="56">
        <f t="shared" si="171"/>
        <v>18.76</v>
      </c>
      <c r="K176" s="57">
        <f t="shared" si="148"/>
        <v>20.16</v>
      </c>
      <c r="L176" s="58">
        <f t="shared" si="178"/>
        <v>-1.3999999999999986</v>
      </c>
      <c r="M176" s="55">
        <f t="shared" si="150"/>
        <v>-0.06773810343395721</v>
      </c>
      <c r="N176" s="29">
        <f t="shared" si="179"/>
        <v>-1.4677381034339558</v>
      </c>
      <c r="O176" s="16">
        <f t="shared" si="182"/>
        <v>43</v>
      </c>
      <c r="P176" s="16">
        <f t="shared" si="182"/>
        <v>91</v>
      </c>
      <c r="Q176" s="16">
        <f t="shared" si="182"/>
        <v>92</v>
      </c>
      <c r="R176" s="16">
        <f t="shared" si="182"/>
        <v>92</v>
      </c>
      <c r="S176" s="16">
        <f t="shared" si="182"/>
        <v>90</v>
      </c>
      <c r="T176" s="16">
        <f t="shared" si="182"/>
        <v>91</v>
      </c>
      <c r="U176" s="16">
        <f t="shared" si="182"/>
        <v>0</v>
      </c>
      <c r="V176" s="106">
        <f aca="true" t="shared" si="184" ref="V176:V183">IF(W$8&lt;V$8,0,IF($D176&lt;V$8,V$12,IF($D176&lt;W$8,W$8-$D176,0)))</f>
        <v>0</v>
      </c>
      <c r="W176" s="141">
        <f aca="true" t="shared" si="185" ref="W176:W183">$L176*O$11*O176</f>
        <v>-0.005360273972602735</v>
      </c>
      <c r="X176" s="63">
        <f>($L176+SUM($W176:W176))*(P$11*P176)</f>
        <v>-0.012111382006755477</v>
      </c>
      <c r="Y176" s="63">
        <f>($L176+SUM($W176:X176))*(Q$11*Q176)</f>
        <v>-0.012504818444530217</v>
      </c>
      <c r="Z176" s="63">
        <f>($L176+SUM($W176:Y176))*(R$11*R176)</f>
        <v>-0.012615134925054566</v>
      </c>
      <c r="AA176" s="63">
        <f>($L176+SUM($W176:Z176))*(S$11*S176)</f>
        <v>-0.012449763203970317</v>
      </c>
      <c r="AB176" s="63">
        <f>($L176+SUM($W176:AA176))*(T$11*T176)</f>
        <v>-0.012696730881043903</v>
      </c>
      <c r="AC176" s="63">
        <f>($L176+SUM($W176:AB176))*(U$11*U176)</f>
        <v>0</v>
      </c>
      <c r="AD176" s="63">
        <f>($L176+SUM($W176:AC176))*(V$11*V176)</f>
        <v>0</v>
      </c>
      <c r="AE176" s="110">
        <f aca="true" t="shared" si="186" ref="AE176:AE187">SUM(W176:AD176)</f>
        <v>-0.06773810343395721</v>
      </c>
    </row>
    <row r="177" spans="1:31" ht="12.75">
      <c r="A177" s="3">
        <v>2</v>
      </c>
      <c r="B177" s="15">
        <f t="shared" si="170"/>
        <v>42401</v>
      </c>
      <c r="C177" s="229">
        <f t="shared" si="174"/>
        <v>42432</v>
      </c>
      <c r="D177" s="229">
        <f t="shared" si="174"/>
        <v>42447</v>
      </c>
      <c r="E177" s="148" t="s">
        <v>205</v>
      </c>
      <c r="F177" s="3">
        <v>9</v>
      </c>
      <c r="G177" s="321">
        <v>11</v>
      </c>
      <c r="H177" s="232">
        <f t="shared" si="183"/>
        <v>1.44</v>
      </c>
      <c r="I177" s="232">
        <f t="shared" si="169"/>
        <v>1.34</v>
      </c>
      <c r="J177" s="56">
        <f t="shared" si="171"/>
        <v>14.74</v>
      </c>
      <c r="K177" s="57">
        <f t="shared" si="148"/>
        <v>15.84</v>
      </c>
      <c r="L177" s="58">
        <f t="shared" si="178"/>
        <v>-1.0999999999999996</v>
      </c>
      <c r="M177" s="55">
        <f t="shared" si="150"/>
        <v>-0.050256311109231566</v>
      </c>
      <c r="N177" s="29">
        <f t="shared" si="179"/>
        <v>-1.1502563111092312</v>
      </c>
      <c r="O177" s="16">
        <f t="shared" si="182"/>
        <v>14</v>
      </c>
      <c r="P177" s="16">
        <f t="shared" si="182"/>
        <v>91</v>
      </c>
      <c r="Q177" s="16">
        <f t="shared" si="182"/>
        <v>92</v>
      </c>
      <c r="R177" s="16">
        <f t="shared" si="182"/>
        <v>92</v>
      </c>
      <c r="S177" s="16">
        <f t="shared" si="182"/>
        <v>90</v>
      </c>
      <c r="T177" s="16">
        <f t="shared" si="182"/>
        <v>91</v>
      </c>
      <c r="U177" s="16">
        <f t="shared" si="182"/>
        <v>0</v>
      </c>
      <c r="V177" s="106">
        <f t="shared" si="184"/>
        <v>0</v>
      </c>
      <c r="W177" s="141">
        <f t="shared" si="185"/>
        <v>-0.0013712328767123284</v>
      </c>
      <c r="X177" s="63">
        <f>($L177+SUM($W177:W177))*(P$11*P177)</f>
        <v>-0.00949160722674673</v>
      </c>
      <c r="Y177" s="63">
        <f>($L177+SUM($W177:X177))*(Q$11*Q177)</f>
        <v>-0.009799940671597637</v>
      </c>
      <c r="Z177" s="63">
        <f>($L177+SUM($W177:Y177))*(R$11*R177)</f>
        <v>-0.009886394942727897</v>
      </c>
      <c r="AA177" s="63">
        <f>($L177+SUM($W177:Z177))*(S$11*S177)</f>
        <v>-0.009756794256194577</v>
      </c>
      <c r="AB177" s="63">
        <f>($L177+SUM($W177:AA177))*(T$11*T177)</f>
        <v>-0.00995034113525239</v>
      </c>
      <c r="AC177" s="63">
        <f>($L177+SUM($W177:AB177))*(U$11*U177)</f>
        <v>0</v>
      </c>
      <c r="AD177" s="63">
        <f>($L177+SUM($W177:AC177))*(V$11*V177)</f>
        <v>0</v>
      </c>
      <c r="AE177" s="110">
        <f t="shared" si="186"/>
        <v>-0.050256311109231566</v>
      </c>
    </row>
    <row r="178" spans="1:31" ht="12.75">
      <c r="A178" s="3">
        <v>3</v>
      </c>
      <c r="B178" s="15">
        <f t="shared" si="170"/>
        <v>42430</v>
      </c>
      <c r="C178" s="229">
        <f t="shared" si="174"/>
        <v>42465</v>
      </c>
      <c r="D178" s="229">
        <f t="shared" si="174"/>
        <v>42480</v>
      </c>
      <c r="E178" s="148" t="s">
        <v>205</v>
      </c>
      <c r="F178" s="3">
        <v>9</v>
      </c>
      <c r="G178" s="321">
        <v>10</v>
      </c>
      <c r="H178" s="232">
        <f t="shared" si="183"/>
        <v>1.44</v>
      </c>
      <c r="I178" s="232">
        <f t="shared" si="169"/>
        <v>1.34</v>
      </c>
      <c r="J178" s="56">
        <f t="shared" si="171"/>
        <v>13.4</v>
      </c>
      <c r="K178" s="57">
        <f t="shared" si="148"/>
        <v>14.399999999999999</v>
      </c>
      <c r="L178" s="58">
        <f>+J178-K178</f>
        <v>-0.9999999999999982</v>
      </c>
      <c r="M178" s="55">
        <f t="shared" si="150"/>
        <v>-0.04252248040771729</v>
      </c>
      <c r="N178" s="29">
        <f>SUM(L178:M178)</f>
        <v>-1.0425224804077156</v>
      </c>
      <c r="O178" s="16">
        <f t="shared" si="182"/>
        <v>0</v>
      </c>
      <c r="P178" s="16">
        <f t="shared" si="182"/>
        <v>72</v>
      </c>
      <c r="Q178" s="16">
        <f t="shared" si="182"/>
        <v>92</v>
      </c>
      <c r="R178" s="16">
        <f t="shared" si="182"/>
        <v>92</v>
      </c>
      <c r="S178" s="16">
        <f t="shared" si="182"/>
        <v>90</v>
      </c>
      <c r="T178" s="16">
        <f t="shared" si="182"/>
        <v>91</v>
      </c>
      <c r="U178" s="16">
        <f t="shared" si="182"/>
        <v>0</v>
      </c>
      <c r="V178" s="106">
        <f t="shared" si="184"/>
        <v>0</v>
      </c>
      <c r="W178" s="141">
        <f t="shared" si="185"/>
        <v>0</v>
      </c>
      <c r="X178" s="63">
        <f>($L178+SUM($W178:W178))*(P$11*P178)</f>
        <v>-0.0068186301369862895</v>
      </c>
      <c r="Y178" s="63">
        <f>($L178+SUM($W178:X178))*(Q$11*Q178)</f>
        <v>-0.008882071202852304</v>
      </c>
      <c r="Z178" s="63">
        <f>($L178+SUM($W178:Y178))*(R$11*R178)</f>
        <v>-0.008960428104970617</v>
      </c>
      <c r="AA178" s="63">
        <f>($L178+SUM($W178:Z178))*(S$11*S178)</f>
        <v>-0.008842965911646967</v>
      </c>
      <c r="AB178" s="63">
        <f>($L178+SUM($W178:AA178))*(T$11*T178)</f>
        <v>-0.009018385051261117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6"/>
        <v>-0.04252248040771729</v>
      </c>
    </row>
    <row r="179" spans="1:31" ht="12.75">
      <c r="A179" s="16">
        <v>4</v>
      </c>
      <c r="B179" s="15">
        <f t="shared" si="170"/>
        <v>42461</v>
      </c>
      <c r="C179" s="229">
        <f t="shared" si="174"/>
        <v>42494</v>
      </c>
      <c r="D179" s="229">
        <f t="shared" si="174"/>
        <v>42509</v>
      </c>
      <c r="E179" s="148" t="s">
        <v>205</v>
      </c>
      <c r="F179" s="3">
        <v>9</v>
      </c>
      <c r="G179" s="321">
        <v>11</v>
      </c>
      <c r="H179" s="232">
        <f t="shared" si="183"/>
        <v>1.44</v>
      </c>
      <c r="I179" s="232">
        <f t="shared" si="169"/>
        <v>1.34</v>
      </c>
      <c r="J179" s="56">
        <f t="shared" si="171"/>
        <v>14.74</v>
      </c>
      <c r="K179" s="57">
        <f t="shared" si="148"/>
        <v>15.84</v>
      </c>
      <c r="L179" s="58">
        <f aca="true" t="shared" si="187" ref="L179:L189">+J179-K179</f>
        <v>-1.0999999999999996</v>
      </c>
      <c r="M179" s="55">
        <f t="shared" si="150"/>
        <v>-0.04364656450547628</v>
      </c>
      <c r="N179" s="29">
        <f aca="true" t="shared" si="188" ref="N179:N189">SUM(L179:M179)</f>
        <v>-1.1436465645054759</v>
      </c>
      <c r="O179" s="16">
        <f t="shared" si="182"/>
        <v>0</v>
      </c>
      <c r="P179" s="16">
        <f t="shared" si="182"/>
        <v>43</v>
      </c>
      <c r="Q179" s="16">
        <f t="shared" si="182"/>
        <v>92</v>
      </c>
      <c r="R179" s="16">
        <f t="shared" si="182"/>
        <v>92</v>
      </c>
      <c r="S179" s="16">
        <f t="shared" si="182"/>
        <v>90</v>
      </c>
      <c r="T179" s="16">
        <f t="shared" si="182"/>
        <v>91</v>
      </c>
      <c r="U179" s="16">
        <f t="shared" si="182"/>
        <v>0</v>
      </c>
      <c r="V179" s="106">
        <f t="shared" si="184"/>
        <v>0</v>
      </c>
      <c r="W179" s="141">
        <f t="shared" si="185"/>
        <v>0</v>
      </c>
      <c r="X179" s="63">
        <f>($L179+SUM($W179:W179))*(P$11*P179)</f>
        <v>-0.004479461187214611</v>
      </c>
      <c r="Y179" s="63">
        <f>($L179+SUM($W179:X179))*(Q$11*Q179)</f>
        <v>-0.009743627027459808</v>
      </c>
      <c r="Z179" s="63">
        <f>($L179+SUM($W179:Y179))*(R$11*R179)</f>
        <v>-0.009829584504250002</v>
      </c>
      <c r="AA179" s="63">
        <f>($L179+SUM($W179:Z179))*(S$11*S179)</f>
        <v>-0.009700728545382497</v>
      </c>
      <c r="AB179" s="63">
        <f>($L179+SUM($W179:AA179))*(T$11*T179)</f>
        <v>-0.009893163241169359</v>
      </c>
      <c r="AC179" s="63">
        <f>($L179+SUM($W179:AB179))*(U$11*U179)</f>
        <v>0</v>
      </c>
      <c r="AD179" s="63">
        <f>($L179+SUM($W179:AC179))*(V$11*V179)</f>
        <v>0</v>
      </c>
      <c r="AE179" s="110">
        <f t="shared" si="186"/>
        <v>-0.04364656450547628</v>
      </c>
    </row>
    <row r="180" spans="1:31" ht="12.75">
      <c r="A180" s="3">
        <v>5</v>
      </c>
      <c r="B180" s="15">
        <f t="shared" si="170"/>
        <v>42491</v>
      </c>
      <c r="C180" s="229">
        <f t="shared" si="174"/>
        <v>42524</v>
      </c>
      <c r="D180" s="229">
        <f t="shared" si="174"/>
        <v>42541</v>
      </c>
      <c r="E180" s="148" t="s">
        <v>205</v>
      </c>
      <c r="F180" s="3">
        <v>9</v>
      </c>
      <c r="G180" s="321">
        <v>11</v>
      </c>
      <c r="H180" s="232">
        <f t="shared" si="183"/>
        <v>1.44</v>
      </c>
      <c r="I180" s="232">
        <f t="shared" si="169"/>
        <v>1.34</v>
      </c>
      <c r="J180" s="56">
        <f t="shared" si="171"/>
        <v>14.74</v>
      </c>
      <c r="K180" s="57">
        <f t="shared" si="148"/>
        <v>15.84</v>
      </c>
      <c r="L180" s="58">
        <f t="shared" si="187"/>
        <v>-1.0999999999999996</v>
      </c>
      <c r="M180" s="55">
        <f t="shared" si="150"/>
        <v>-0.0401947973959449</v>
      </c>
      <c r="N180" s="29">
        <f t="shared" si="188"/>
        <v>-1.1401947973959445</v>
      </c>
      <c r="O180" s="16">
        <f t="shared" si="182"/>
        <v>0</v>
      </c>
      <c r="P180" s="16">
        <f t="shared" si="182"/>
        <v>11</v>
      </c>
      <c r="Q180" s="16">
        <f t="shared" si="182"/>
        <v>92</v>
      </c>
      <c r="R180" s="16">
        <f t="shared" si="182"/>
        <v>92</v>
      </c>
      <c r="S180" s="16">
        <f t="shared" si="182"/>
        <v>90</v>
      </c>
      <c r="T180" s="16">
        <f t="shared" si="182"/>
        <v>91</v>
      </c>
      <c r="U180" s="16">
        <f t="shared" si="182"/>
        <v>0</v>
      </c>
      <c r="V180" s="106">
        <f t="shared" si="184"/>
        <v>0</v>
      </c>
      <c r="W180" s="141">
        <f t="shared" si="185"/>
        <v>0</v>
      </c>
      <c r="X180" s="63">
        <f>($L180+SUM($W180:W180))*(P$11*P180)</f>
        <v>-0.0011459086757990863</v>
      </c>
      <c r="Y180" s="63">
        <f>($L180+SUM($W180:X180))*(Q$11*Q180)</f>
        <v>-0.009714218701194719</v>
      </c>
      <c r="Z180" s="63">
        <f>($L180+SUM($W180:Y180))*(R$11*R180)</f>
        <v>-0.009799916740147723</v>
      </c>
      <c r="AA180" s="63">
        <f>($L180+SUM($W180:Z180))*(S$11*S180)</f>
        <v>-0.009671449695805466</v>
      </c>
      <c r="AB180" s="63">
        <f>($L180+SUM($W180:AA180))*(T$11*T180)</f>
        <v>-0.009863303582997906</v>
      </c>
      <c r="AC180" s="63">
        <f>($L180+SUM($W180:AB180))*(U$11*U180)</f>
        <v>0</v>
      </c>
      <c r="AD180" s="63">
        <f>($L180+SUM($W180:AC180))*(V$11*V180)</f>
        <v>0</v>
      </c>
      <c r="AE180" s="110">
        <f t="shared" si="186"/>
        <v>-0.0401947973959449</v>
      </c>
    </row>
    <row r="181" spans="1:31" ht="12.75">
      <c r="A181" s="3">
        <v>6</v>
      </c>
      <c r="B181" s="15">
        <f t="shared" si="170"/>
        <v>42522</v>
      </c>
      <c r="C181" s="229">
        <f t="shared" si="174"/>
        <v>42557</v>
      </c>
      <c r="D181" s="229">
        <f t="shared" si="174"/>
        <v>42572</v>
      </c>
      <c r="E181" s="148" t="s">
        <v>205</v>
      </c>
      <c r="F181" s="3">
        <v>9</v>
      </c>
      <c r="G181" s="321">
        <v>13</v>
      </c>
      <c r="H181" s="232">
        <f t="shared" si="183"/>
        <v>1.44</v>
      </c>
      <c r="I181" s="232">
        <f t="shared" si="169"/>
        <v>1.34</v>
      </c>
      <c r="J181" s="56">
        <f t="shared" si="171"/>
        <v>17.42</v>
      </c>
      <c r="K181" s="57">
        <f t="shared" si="148"/>
        <v>18.72</v>
      </c>
      <c r="L181" s="77">
        <f t="shared" si="187"/>
        <v>-1.2999999999999972</v>
      </c>
      <c r="M181" s="78">
        <f t="shared" si="150"/>
        <v>-0.04354167425483653</v>
      </c>
      <c r="N181" s="76">
        <f t="shared" si="188"/>
        <v>-1.3435416742548336</v>
      </c>
      <c r="O181" s="16">
        <f t="shared" si="182"/>
        <v>0</v>
      </c>
      <c r="P181" s="16">
        <f t="shared" si="182"/>
        <v>0</v>
      </c>
      <c r="Q181" s="16">
        <f t="shared" si="182"/>
        <v>72</v>
      </c>
      <c r="R181" s="16">
        <f t="shared" si="182"/>
        <v>92</v>
      </c>
      <c r="S181" s="16">
        <f t="shared" si="182"/>
        <v>90</v>
      </c>
      <c r="T181" s="16">
        <f t="shared" si="182"/>
        <v>91</v>
      </c>
      <c r="U181" s="16">
        <f t="shared" si="182"/>
        <v>0</v>
      </c>
      <c r="V181" s="106">
        <f t="shared" si="184"/>
        <v>0</v>
      </c>
      <c r="W181" s="141">
        <f t="shared" si="185"/>
        <v>0</v>
      </c>
      <c r="X181" s="63">
        <f>($L181+SUM($W181:W181))*(P$11*P181)</f>
        <v>0</v>
      </c>
      <c r="Y181" s="63">
        <f>($L181+SUM($W181:X181))*(Q$11*Q181)</f>
        <v>-0.008975342465753405</v>
      </c>
      <c r="Z181" s="63">
        <f>($L181+SUM($W181:Y181))*(R$11*R181)</f>
        <v>-0.011547672884218405</v>
      </c>
      <c r="AA181" s="63">
        <f>($L181+SUM($W181:Z181))*(S$11*S181)</f>
        <v>-0.011396294516033979</v>
      </c>
      <c r="AB181" s="63">
        <f>($L181+SUM($W181:AA181))*(T$11*T181)</f>
        <v>-0.011622364388830738</v>
      </c>
      <c r="AC181" s="63">
        <f>($L181+SUM($W181:AB181))*(U$11*U181)</f>
        <v>0</v>
      </c>
      <c r="AD181" s="63">
        <f>($L181+SUM($W181:AC181))*(V$11*V181)</f>
        <v>0</v>
      </c>
      <c r="AE181" s="110">
        <f t="shared" si="186"/>
        <v>-0.04354167425483653</v>
      </c>
    </row>
    <row r="182" spans="1:31" ht="12.75">
      <c r="A182" s="16">
        <v>7</v>
      </c>
      <c r="B182" s="15">
        <f t="shared" si="170"/>
        <v>42552</v>
      </c>
      <c r="C182" s="229">
        <f t="shared" si="174"/>
        <v>42585</v>
      </c>
      <c r="D182" s="229">
        <f t="shared" si="174"/>
        <v>42600</v>
      </c>
      <c r="E182" s="148" t="s">
        <v>205</v>
      </c>
      <c r="F182" s="3">
        <v>9</v>
      </c>
      <c r="G182" s="321">
        <v>15</v>
      </c>
      <c r="H182" s="232">
        <f aca="true" t="shared" si="189" ref="H182:H187">$K$8</f>
        <v>1.33</v>
      </c>
      <c r="I182" s="232">
        <f t="shared" si="169"/>
        <v>1.34</v>
      </c>
      <c r="J182" s="56">
        <f t="shared" si="171"/>
        <v>20.1</v>
      </c>
      <c r="K182" s="74">
        <f t="shared" si="148"/>
        <v>19.950000000000003</v>
      </c>
      <c r="L182" s="77">
        <f t="shared" si="187"/>
        <v>0.14999999999999858</v>
      </c>
      <c r="M182" s="75">
        <f t="shared" si="150"/>
        <v>0.004610664395459696</v>
      </c>
      <c r="N182" s="76">
        <f t="shared" si="188"/>
        <v>0.15461066439545829</v>
      </c>
      <c r="O182" s="16">
        <f t="shared" si="182"/>
        <v>0</v>
      </c>
      <c r="P182" s="16">
        <f t="shared" si="182"/>
        <v>0</v>
      </c>
      <c r="Q182" s="16">
        <f t="shared" si="182"/>
        <v>44</v>
      </c>
      <c r="R182" s="16">
        <f t="shared" si="182"/>
        <v>92</v>
      </c>
      <c r="S182" s="16">
        <f t="shared" si="182"/>
        <v>90</v>
      </c>
      <c r="T182" s="16">
        <f t="shared" si="182"/>
        <v>91</v>
      </c>
      <c r="U182" s="16">
        <f t="shared" si="182"/>
        <v>0</v>
      </c>
      <c r="V182" s="106">
        <f t="shared" si="184"/>
        <v>0</v>
      </c>
      <c r="W182" s="141">
        <f t="shared" si="185"/>
        <v>0</v>
      </c>
      <c r="X182" s="63">
        <f>($L182+SUM($W182:W182))*(P$11*P182)</f>
        <v>0</v>
      </c>
      <c r="Y182" s="63">
        <f>($L182+SUM($W182:X182))*(Q$11*Q182)</f>
        <v>0.0006328767123287613</v>
      </c>
      <c r="Z182" s="63">
        <f>($L182+SUM($W182:Y182))*(R$11*R182)</f>
        <v>0.0013288708575717647</v>
      </c>
      <c r="AA182" s="63">
        <f>($L182+SUM($W182:Z182))*(S$11*S182)</f>
        <v>0.0013114506982059787</v>
      </c>
      <c r="AB182" s="63">
        <f>($L182+SUM($W182:AA182))*(T$11*T182)</f>
        <v>0.001337466127353191</v>
      </c>
      <c r="AC182" s="63">
        <f>($L182+SUM($W182:AB182))*(U$11*U182)</f>
        <v>0</v>
      </c>
      <c r="AD182" s="63">
        <f>($L182+SUM($W182:AC182))*(V$11*V182)</f>
        <v>0</v>
      </c>
      <c r="AE182" s="110">
        <f t="shared" si="186"/>
        <v>0.004610664395459696</v>
      </c>
    </row>
    <row r="183" spans="1:34" ht="12.75">
      <c r="A183" s="3">
        <v>8</v>
      </c>
      <c r="B183" s="15">
        <f t="shared" si="170"/>
        <v>42583</v>
      </c>
      <c r="C183" s="229">
        <f t="shared" si="174"/>
        <v>42619</v>
      </c>
      <c r="D183" s="229">
        <f t="shared" si="174"/>
        <v>42634</v>
      </c>
      <c r="E183" s="148" t="s">
        <v>205</v>
      </c>
      <c r="F183" s="16">
        <v>9</v>
      </c>
      <c r="G183" s="321">
        <v>14</v>
      </c>
      <c r="H183" s="232">
        <f t="shared" si="189"/>
        <v>1.33</v>
      </c>
      <c r="I183" s="232">
        <f t="shared" si="169"/>
        <v>1.34</v>
      </c>
      <c r="J183" s="56">
        <f t="shared" si="171"/>
        <v>18.76</v>
      </c>
      <c r="K183" s="74">
        <f t="shared" si="148"/>
        <v>18.62</v>
      </c>
      <c r="L183" s="77">
        <f t="shared" si="187"/>
        <v>0.14000000000000057</v>
      </c>
      <c r="M183" s="75">
        <f t="shared" si="150"/>
        <v>0.0038347951685740725</v>
      </c>
      <c r="N183" s="76">
        <f t="shared" si="188"/>
        <v>0.14383479516857464</v>
      </c>
      <c r="O183" s="16">
        <f t="shared" si="182"/>
        <v>0</v>
      </c>
      <c r="P183" s="16">
        <f t="shared" si="182"/>
        <v>0</v>
      </c>
      <c r="Q183" s="16">
        <f t="shared" si="182"/>
        <v>10</v>
      </c>
      <c r="R183" s="16">
        <f t="shared" si="182"/>
        <v>92</v>
      </c>
      <c r="S183" s="16">
        <f t="shared" si="182"/>
        <v>90</v>
      </c>
      <c r="T183" s="16">
        <f t="shared" si="182"/>
        <v>91</v>
      </c>
      <c r="U183" s="16">
        <f t="shared" si="182"/>
        <v>0</v>
      </c>
      <c r="V183" s="106">
        <f t="shared" si="184"/>
        <v>0</v>
      </c>
      <c r="W183" s="141">
        <f t="shared" si="185"/>
        <v>0</v>
      </c>
      <c r="X183" s="63">
        <f>($L183+SUM($W183:W183))*(P$11*P183)</f>
        <v>0</v>
      </c>
      <c r="Y183" s="63">
        <f>($L183+SUM($W183:X183))*(Q$11*Q183)</f>
        <v>0.00013424657534246632</v>
      </c>
      <c r="Z183" s="63">
        <f>($L183+SUM($W183:Y183))*(R$11*R183)</f>
        <v>0.0012362528054043964</v>
      </c>
      <c r="AA183" s="63">
        <f>($L183+SUM($W183:Z183))*(S$11*S183)</f>
        <v>0.0012200467754776836</v>
      </c>
      <c r="AB183" s="63">
        <f>($L183+SUM($W183:AA183))*(T$11*T183)</f>
        <v>0.0012442490123495261</v>
      </c>
      <c r="AC183" s="63">
        <f>($L183+SUM($W183:AB183))*(U$11*U183)</f>
        <v>0</v>
      </c>
      <c r="AD183" s="63">
        <f>($L183+SUM($W183:AC183))*(V$11*V183)</f>
        <v>0</v>
      </c>
      <c r="AE183" s="110">
        <f t="shared" si="186"/>
        <v>0.0038347951685740725</v>
      </c>
      <c r="AF183" s="13"/>
      <c r="AG183" s="13"/>
      <c r="AH183" s="13"/>
    </row>
    <row r="184" spans="1:31" ht="12.75">
      <c r="A184" s="3">
        <v>9</v>
      </c>
      <c r="B184" s="15">
        <f t="shared" si="170"/>
        <v>42614</v>
      </c>
      <c r="C184" s="229">
        <f aca="true" t="shared" si="190" ref="C184:D187">+C172</f>
        <v>42648</v>
      </c>
      <c r="D184" s="229">
        <f t="shared" si="190"/>
        <v>42663</v>
      </c>
      <c r="E184" s="148" t="s">
        <v>205</v>
      </c>
      <c r="F184" s="16">
        <v>9</v>
      </c>
      <c r="G184" s="321">
        <v>13</v>
      </c>
      <c r="H184" s="232">
        <f t="shared" si="189"/>
        <v>1.33</v>
      </c>
      <c r="I184" s="232">
        <f t="shared" si="169"/>
        <v>1.34</v>
      </c>
      <c r="J184" s="56">
        <f t="shared" si="171"/>
        <v>17.42</v>
      </c>
      <c r="K184" s="74">
        <f t="shared" si="148"/>
        <v>17.29</v>
      </c>
      <c r="L184" s="77">
        <f t="shared" si="187"/>
        <v>0.13000000000000256</v>
      </c>
      <c r="M184" s="75">
        <f t="shared" si="150"/>
        <v>0.0031919538941828363</v>
      </c>
      <c r="N184" s="76">
        <f t="shared" si="188"/>
        <v>0.1331919538941854</v>
      </c>
      <c r="O184" s="16">
        <f aca="true" t="shared" si="191" ref="O184:R187">IF($D184&lt;O$8,O$12,IF($D184&lt;P$8,P$8-$D184,0))</f>
        <v>0</v>
      </c>
      <c r="P184" s="16">
        <f t="shared" si="191"/>
        <v>0</v>
      </c>
      <c r="Q184" s="16">
        <f t="shared" si="191"/>
        <v>0</v>
      </c>
      <c r="R184" s="16">
        <f t="shared" si="191"/>
        <v>73</v>
      </c>
      <c r="S184" s="16">
        <f aca="true" t="shared" si="192" ref="S184:U187">IF($D184&lt;S$8,S$12,IF($D184&lt;T$8,T$8-$D184,0))</f>
        <v>90</v>
      </c>
      <c r="T184" s="16">
        <f t="shared" si="192"/>
        <v>91</v>
      </c>
      <c r="U184" s="16">
        <f t="shared" si="192"/>
        <v>0</v>
      </c>
      <c r="V184" s="106">
        <f>IF(W$8&lt;V$8,0,IF($D184&lt;V$8,V$12,IF($D184&lt;W$8,W$8-$D184,0)))</f>
        <v>0</v>
      </c>
      <c r="W184" s="141">
        <f>$L184*O$11*O184</f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0.000910000000000018</v>
      </c>
      <c r="AA184" s="63">
        <f>($L184+SUM($W184:Z184))*(S$11*S184)</f>
        <v>0.0011297712328767347</v>
      </c>
      <c r="AB184" s="63">
        <f>($L184+SUM($W184:AA184))*(T$11*T184)</f>
        <v>0.0011521826613060838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6"/>
        <v>0.0031919538941828363</v>
      </c>
    </row>
    <row r="185" spans="1:31" ht="12.75">
      <c r="A185" s="16">
        <v>10</v>
      </c>
      <c r="B185" s="15">
        <f t="shared" si="170"/>
        <v>42644</v>
      </c>
      <c r="C185" s="229">
        <f t="shared" si="190"/>
        <v>42677</v>
      </c>
      <c r="D185" s="229">
        <f t="shared" si="190"/>
        <v>42692</v>
      </c>
      <c r="E185" s="148" t="s">
        <v>205</v>
      </c>
      <c r="F185" s="16">
        <v>9</v>
      </c>
      <c r="G185" s="321">
        <v>13</v>
      </c>
      <c r="H185" s="232">
        <f t="shared" si="189"/>
        <v>1.33</v>
      </c>
      <c r="I185" s="232">
        <f t="shared" si="169"/>
        <v>1.34</v>
      </c>
      <c r="J185" s="56">
        <f t="shared" si="171"/>
        <v>17.42</v>
      </c>
      <c r="K185" s="74">
        <f t="shared" si="148"/>
        <v>17.29</v>
      </c>
      <c r="L185" s="77">
        <f t="shared" si="187"/>
        <v>0.13000000000000256</v>
      </c>
      <c r="M185" s="75">
        <f t="shared" si="150"/>
        <v>0.002824145448637005</v>
      </c>
      <c r="N185" s="76">
        <f t="shared" si="188"/>
        <v>0.13282414544863957</v>
      </c>
      <c r="O185" s="16">
        <f t="shared" si="191"/>
        <v>0</v>
      </c>
      <c r="P185" s="16">
        <f t="shared" si="191"/>
        <v>0</v>
      </c>
      <c r="Q185" s="16">
        <f t="shared" si="191"/>
        <v>0</v>
      </c>
      <c r="R185" s="16">
        <f t="shared" si="191"/>
        <v>44</v>
      </c>
      <c r="S185" s="16">
        <f t="shared" si="192"/>
        <v>90</v>
      </c>
      <c r="T185" s="16">
        <f t="shared" si="192"/>
        <v>91</v>
      </c>
      <c r="U185" s="16">
        <f t="shared" si="192"/>
        <v>0</v>
      </c>
      <c r="V185" s="106">
        <f>IF(W$8&lt;V$8,0,IF($D185&lt;V$8,V$12,IF($D185&lt;W$8,W$8-$D185,0)))</f>
        <v>0</v>
      </c>
      <c r="W185" s="141">
        <f>$L185*O$11*O185</f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0.0005484931506849424</v>
      </c>
      <c r="AA185" s="63">
        <f>($L185+SUM($W185:Z185))*(S$11*S185)</f>
        <v>0.0011266513792456594</v>
      </c>
      <c r="AB185" s="63">
        <f>($L185+SUM($W185:AA185))*(T$11*T185)</f>
        <v>0.001149000918706403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6"/>
        <v>0.002824145448637005</v>
      </c>
    </row>
    <row r="186" spans="1:31" ht="12.75">
      <c r="A186" s="3">
        <v>11</v>
      </c>
      <c r="B186" s="15">
        <f t="shared" si="170"/>
        <v>42675</v>
      </c>
      <c r="C186" s="229">
        <f t="shared" si="190"/>
        <v>42709</v>
      </c>
      <c r="D186" s="229">
        <f t="shared" si="190"/>
        <v>42724</v>
      </c>
      <c r="E186" s="148" t="s">
        <v>205</v>
      </c>
      <c r="F186" s="16">
        <v>9</v>
      </c>
      <c r="G186" s="321">
        <v>14</v>
      </c>
      <c r="H186" s="232">
        <f t="shared" si="189"/>
        <v>1.33</v>
      </c>
      <c r="I186" s="232">
        <f t="shared" si="169"/>
        <v>1.34</v>
      </c>
      <c r="J186" s="56">
        <f t="shared" si="171"/>
        <v>18.76</v>
      </c>
      <c r="K186" s="74">
        <f t="shared" si="148"/>
        <v>18.62</v>
      </c>
      <c r="L186" s="77">
        <f t="shared" si="187"/>
        <v>0.14000000000000057</v>
      </c>
      <c r="M186" s="75">
        <f t="shared" si="150"/>
        <v>0.0026043099961328277</v>
      </c>
      <c r="N186" s="76">
        <f t="shared" si="188"/>
        <v>0.14260430999613338</v>
      </c>
      <c r="O186" s="16">
        <f t="shared" si="191"/>
        <v>0</v>
      </c>
      <c r="P186" s="16">
        <f t="shared" si="191"/>
        <v>0</v>
      </c>
      <c r="Q186" s="16">
        <f t="shared" si="191"/>
        <v>0</v>
      </c>
      <c r="R186" s="16">
        <f t="shared" si="191"/>
        <v>12</v>
      </c>
      <c r="S186" s="16">
        <f t="shared" si="192"/>
        <v>90</v>
      </c>
      <c r="T186" s="16">
        <f t="shared" si="192"/>
        <v>91</v>
      </c>
      <c r="U186" s="16">
        <f t="shared" si="192"/>
        <v>0</v>
      </c>
      <c r="V186" s="106">
        <f>IF(W$8&lt;V$8,0,IF($D186&lt;V$8,V$12,IF($D186&lt;W$8,W$8-$D186,0)))</f>
        <v>0</v>
      </c>
      <c r="W186" s="141">
        <f>$L186*O$11*O186</f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0.00016109589041095958</v>
      </c>
      <c r="AA186" s="63">
        <f>($L186+SUM($W186:Z186))*(S$11*S186)</f>
        <v>0.0012096094576843736</v>
      </c>
      <c r="AB186" s="63">
        <f>($L186+SUM($W186:AA186))*(T$11*T186)</f>
        <v>0.0012336046480374945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6"/>
        <v>0.0026043099961328277</v>
      </c>
    </row>
    <row r="187" spans="1:31" s="69" customFormat="1" ht="12.75">
      <c r="A187" s="3">
        <v>12</v>
      </c>
      <c r="B187" s="83">
        <f t="shared" si="170"/>
        <v>42705</v>
      </c>
      <c r="C187" s="229">
        <f t="shared" si="190"/>
        <v>42740</v>
      </c>
      <c r="D187" s="229">
        <f t="shared" si="190"/>
        <v>42755</v>
      </c>
      <c r="E187" s="149" t="s">
        <v>205</v>
      </c>
      <c r="F187" s="81">
        <v>9</v>
      </c>
      <c r="G187" s="322">
        <v>11</v>
      </c>
      <c r="H187" s="233">
        <f t="shared" si="189"/>
        <v>1.33</v>
      </c>
      <c r="I187" s="233">
        <f t="shared" si="169"/>
        <v>1.34</v>
      </c>
      <c r="J187" s="85">
        <f t="shared" si="171"/>
        <v>14.74</v>
      </c>
      <c r="K187" s="86">
        <f t="shared" si="148"/>
        <v>14.63</v>
      </c>
      <c r="L187" s="87">
        <f t="shared" si="187"/>
        <v>0.10999999999999943</v>
      </c>
      <c r="M187" s="88">
        <f t="shared" si="150"/>
        <v>0.0017153020810658573</v>
      </c>
      <c r="N187" s="89">
        <f t="shared" si="188"/>
        <v>0.11171530208106528</v>
      </c>
      <c r="O187" s="81">
        <f t="shared" si="191"/>
        <v>0</v>
      </c>
      <c r="P187" s="81">
        <f t="shared" si="191"/>
        <v>0</v>
      </c>
      <c r="Q187" s="81">
        <f t="shared" si="191"/>
        <v>0</v>
      </c>
      <c r="R187" s="81">
        <f t="shared" si="191"/>
        <v>0</v>
      </c>
      <c r="S187" s="81">
        <f t="shared" si="192"/>
        <v>71</v>
      </c>
      <c r="T187" s="81">
        <f t="shared" si="192"/>
        <v>91</v>
      </c>
      <c r="U187" s="81">
        <f t="shared" si="192"/>
        <v>0</v>
      </c>
      <c r="V187" s="107">
        <f>IF(W$8&lt;V$8,0,IF($D187&lt;V$8,V$12,IF($D187&lt;W$8,W$8-$D187,0)))</f>
        <v>0</v>
      </c>
      <c r="W187" s="142">
        <f>$L187*O$11*O187</f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0.0007489041095890373</v>
      </c>
      <c r="AB187" s="90">
        <f>($L187+SUM($W187:AA187))*(T$11*T187)</f>
        <v>0.00096639797147682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6"/>
        <v>0.0017153020810658573</v>
      </c>
    </row>
    <row r="188" spans="1:31" ht="12.75">
      <c r="A188" s="16">
        <v>1</v>
      </c>
      <c r="B188" s="15">
        <f t="shared" si="170"/>
        <v>42370</v>
      </c>
      <c r="C188" s="228">
        <f aca="true" t="shared" si="193" ref="C188:D199">+C164</f>
        <v>42403</v>
      </c>
      <c r="D188" s="228">
        <f t="shared" si="193"/>
        <v>42418</v>
      </c>
      <c r="E188" s="117" t="s">
        <v>206</v>
      </c>
      <c r="F188" s="3">
        <v>9</v>
      </c>
      <c r="G188" s="321">
        <v>21</v>
      </c>
      <c r="H188" s="232">
        <f aca="true" t="shared" si="194" ref="H188:H193">$K$3</f>
        <v>1.44</v>
      </c>
      <c r="I188" s="232">
        <f t="shared" si="169"/>
        <v>1.34</v>
      </c>
      <c r="J188" s="56">
        <f t="shared" si="171"/>
        <v>28.14</v>
      </c>
      <c r="K188" s="57">
        <f t="shared" si="148"/>
        <v>30.24</v>
      </c>
      <c r="L188" s="58">
        <f t="shared" si="187"/>
        <v>-2.099999999999998</v>
      </c>
      <c r="M188" s="55">
        <f t="shared" si="150"/>
        <v>-0.10160715515093582</v>
      </c>
      <c r="N188" s="29">
        <f t="shared" si="188"/>
        <v>-2.2016071551509335</v>
      </c>
      <c r="O188" s="16">
        <f aca="true" t="shared" si="195" ref="O188:Q199">IF($D188&lt;O$8,O$12,IF($D188&lt;P$8,P$8-$D188,0))</f>
        <v>43</v>
      </c>
      <c r="P188" s="16">
        <f t="shared" si="195"/>
        <v>91</v>
      </c>
      <c r="Q188" s="16">
        <f t="shared" si="195"/>
        <v>92</v>
      </c>
      <c r="R188" s="16">
        <f aca="true" t="shared" si="196" ref="R188:U207">IF($D188&lt;R$8,R$12,IF($D188&lt;S$8,S$8-$D188,0))</f>
        <v>92</v>
      </c>
      <c r="S188" s="16">
        <f t="shared" si="196"/>
        <v>90</v>
      </c>
      <c r="T188" s="16">
        <f t="shared" si="196"/>
        <v>91</v>
      </c>
      <c r="U188" s="16">
        <f t="shared" si="196"/>
        <v>0</v>
      </c>
      <c r="V188" s="106">
        <f aca="true" t="shared" si="197" ref="V188:V199">IF(W$8&lt;V$8,0,IF($D188&lt;V$8,V$12,IF($D188&lt;W$8,W$8-$D188,0)))</f>
        <v>0</v>
      </c>
      <c r="W188" s="141">
        <f aca="true" t="shared" si="198" ref="W188:W199">$L188*O$11*O188</f>
        <v>-0.008040410958904102</v>
      </c>
      <c r="X188" s="63">
        <f>($L188+SUM($W188:W188))*(P$11*P188)</f>
        <v>-0.018167073010133216</v>
      </c>
      <c r="Y188" s="63">
        <f>($L188+SUM($W188:X188))*(Q$11*Q188)</f>
        <v>-0.018757227666795325</v>
      </c>
      <c r="Z188" s="63">
        <f>($L188+SUM($W188:Y188))*(R$11*R188)</f>
        <v>-0.01892270238758185</v>
      </c>
      <c r="AA188" s="63">
        <f>($L188+SUM($W188:Z188))*(S$11*S188)</f>
        <v>-0.018674644805955477</v>
      </c>
      <c r="AB188" s="63">
        <f>($L188+SUM($W188:AA188))*(T$11*T188)</f>
        <v>-0.019045096321565855</v>
      </c>
      <c r="AC188" s="63">
        <f>($L188+SUM($W188:AB188))*(U$11*U188)</f>
        <v>0</v>
      </c>
      <c r="AD188" s="63">
        <f>($L188+SUM($W188:AC188))*(V$11*V188)</f>
        <v>0</v>
      </c>
      <c r="AE188" s="110">
        <f>SUM(W188:AD188)</f>
        <v>-0.10160715515093582</v>
      </c>
    </row>
    <row r="189" spans="1:31" ht="12.75">
      <c r="A189" s="3">
        <v>2</v>
      </c>
      <c r="B189" s="15">
        <f t="shared" si="170"/>
        <v>42401</v>
      </c>
      <c r="C189" s="229">
        <f t="shared" si="193"/>
        <v>42432</v>
      </c>
      <c r="D189" s="229">
        <f t="shared" si="193"/>
        <v>42447</v>
      </c>
      <c r="E189" s="30" t="s">
        <v>206</v>
      </c>
      <c r="F189" s="3">
        <v>9</v>
      </c>
      <c r="G189" s="321">
        <v>21</v>
      </c>
      <c r="H189" s="232">
        <f t="shared" si="194"/>
        <v>1.44</v>
      </c>
      <c r="I189" s="232">
        <f t="shared" si="169"/>
        <v>1.34</v>
      </c>
      <c r="J189" s="56">
        <f t="shared" si="171"/>
        <v>28.14</v>
      </c>
      <c r="K189" s="57">
        <f t="shared" si="148"/>
        <v>30.24</v>
      </c>
      <c r="L189" s="58">
        <f t="shared" si="187"/>
        <v>-2.099999999999998</v>
      </c>
      <c r="M189" s="55">
        <f t="shared" si="150"/>
        <v>-0.09594386666307836</v>
      </c>
      <c r="N189" s="29">
        <f t="shared" si="188"/>
        <v>-2.195943866663076</v>
      </c>
      <c r="O189" s="16">
        <f t="shared" si="195"/>
        <v>14</v>
      </c>
      <c r="P189" s="16">
        <f t="shared" si="195"/>
        <v>91</v>
      </c>
      <c r="Q189" s="16">
        <f t="shared" si="195"/>
        <v>92</v>
      </c>
      <c r="R189" s="16">
        <f t="shared" si="196"/>
        <v>92</v>
      </c>
      <c r="S189" s="16">
        <f t="shared" si="196"/>
        <v>90</v>
      </c>
      <c r="T189" s="16">
        <f t="shared" si="196"/>
        <v>91</v>
      </c>
      <c r="U189" s="16">
        <f t="shared" si="196"/>
        <v>0</v>
      </c>
      <c r="V189" s="106">
        <f t="shared" si="197"/>
        <v>0</v>
      </c>
      <c r="W189" s="141">
        <f t="shared" si="198"/>
        <v>-0.0026178082191780794</v>
      </c>
      <c r="X189" s="63">
        <f>($L189+SUM($W189:W189))*(P$11*P189)</f>
        <v>-0.018120341069243744</v>
      </c>
      <c r="Y189" s="63">
        <f>($L189+SUM($W189:X189))*(Q$11*Q189)</f>
        <v>-0.018708977645777294</v>
      </c>
      <c r="Z189" s="63">
        <f>($L189+SUM($W189:Y189))*(R$11*R189)</f>
        <v>-0.018874026708844152</v>
      </c>
      <c r="AA189" s="63">
        <f>($L189+SUM($W189:Z189))*(S$11*S189)</f>
        <v>-0.018626607216371455</v>
      </c>
      <c r="AB189" s="63">
        <f>($L189+SUM($W189:AA189))*(T$11*T189)</f>
        <v>-0.018996105803663642</v>
      </c>
      <c r="AC189" s="63">
        <f>($L189+SUM($W189:AB189))*(U$11*U189)</f>
        <v>0</v>
      </c>
      <c r="AD189" s="63">
        <f>($L189+SUM($W189:AC189))*(V$11*V189)</f>
        <v>0</v>
      </c>
      <c r="AE189" s="110">
        <f aca="true" t="shared" si="199" ref="AE189:AE199">SUM(W189:AD189)</f>
        <v>-0.09594386666307836</v>
      </c>
    </row>
    <row r="190" spans="1:31" ht="12.75">
      <c r="A190" s="3">
        <v>3</v>
      </c>
      <c r="B190" s="15">
        <f t="shared" si="170"/>
        <v>42430</v>
      </c>
      <c r="C190" s="229">
        <f t="shared" si="193"/>
        <v>42465</v>
      </c>
      <c r="D190" s="229">
        <f t="shared" si="193"/>
        <v>42480</v>
      </c>
      <c r="E190" s="30" t="s">
        <v>206</v>
      </c>
      <c r="F190" s="3">
        <v>9</v>
      </c>
      <c r="G190" s="321">
        <v>18</v>
      </c>
      <c r="H190" s="232">
        <f t="shared" si="194"/>
        <v>1.44</v>
      </c>
      <c r="I190" s="232">
        <f t="shared" si="169"/>
        <v>1.34</v>
      </c>
      <c r="J190" s="56">
        <f t="shared" si="171"/>
        <v>24.12</v>
      </c>
      <c r="K190" s="57">
        <f t="shared" si="148"/>
        <v>25.919999999999998</v>
      </c>
      <c r="L190" s="58">
        <f>+J190-K190</f>
        <v>-1.7999999999999972</v>
      </c>
      <c r="M190" s="55">
        <f t="shared" si="150"/>
        <v>-0.07654046473389114</v>
      </c>
      <c r="N190" s="29">
        <f>SUM(L190:M190)</f>
        <v>-1.8765404647338884</v>
      </c>
      <c r="O190" s="16">
        <f t="shared" si="195"/>
        <v>0</v>
      </c>
      <c r="P190" s="16">
        <f t="shared" si="195"/>
        <v>72</v>
      </c>
      <c r="Q190" s="16">
        <f t="shared" si="195"/>
        <v>92</v>
      </c>
      <c r="R190" s="16">
        <f t="shared" si="196"/>
        <v>92</v>
      </c>
      <c r="S190" s="16">
        <f t="shared" si="196"/>
        <v>90</v>
      </c>
      <c r="T190" s="16">
        <f t="shared" si="196"/>
        <v>91</v>
      </c>
      <c r="U190" s="16">
        <f t="shared" si="196"/>
        <v>0</v>
      </c>
      <c r="V190" s="106">
        <f t="shared" si="197"/>
        <v>0</v>
      </c>
      <c r="W190" s="141">
        <f t="shared" si="198"/>
        <v>0</v>
      </c>
      <c r="X190" s="63">
        <f>($L190+SUM($W190:W190))*(P$11*P190)</f>
        <v>-0.012273534246575324</v>
      </c>
      <c r="Y190" s="63">
        <f>($L190+SUM($W190:X190))*(Q$11*Q190)</f>
        <v>-0.01598772816513415</v>
      </c>
      <c r="Z190" s="63">
        <f>($L190+SUM($W190:Y190))*(R$11*R190)</f>
        <v>-0.016128770588947114</v>
      </c>
      <c r="AA190" s="63">
        <f>($L190+SUM($W190:Z190))*(S$11*S190)</f>
        <v>-0.01591733864096455</v>
      </c>
      <c r="AB190" s="63">
        <f>($L190+SUM($W190:AA190))*(T$11*T190)</f>
        <v>-0.01623309309227001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199"/>
        <v>-0.07654046473389114</v>
      </c>
    </row>
    <row r="191" spans="1:31" ht="12.75">
      <c r="A191" s="16">
        <v>4</v>
      </c>
      <c r="B191" s="15">
        <f t="shared" si="170"/>
        <v>42461</v>
      </c>
      <c r="C191" s="229">
        <f t="shared" si="193"/>
        <v>42494</v>
      </c>
      <c r="D191" s="229">
        <f t="shared" si="193"/>
        <v>42509</v>
      </c>
      <c r="E191" s="30" t="s">
        <v>206</v>
      </c>
      <c r="F191" s="3">
        <v>9</v>
      </c>
      <c r="G191" s="321">
        <v>23</v>
      </c>
      <c r="H191" s="232">
        <f t="shared" si="194"/>
        <v>1.44</v>
      </c>
      <c r="I191" s="232">
        <f t="shared" si="169"/>
        <v>1.34</v>
      </c>
      <c r="J191" s="56">
        <f t="shared" si="171"/>
        <v>30.82</v>
      </c>
      <c r="K191" s="57">
        <f t="shared" si="148"/>
        <v>33.12</v>
      </c>
      <c r="L191" s="58">
        <f aca="true" t="shared" si="200" ref="L191:L201">+J191-K191</f>
        <v>-2.299999999999997</v>
      </c>
      <c r="M191" s="55">
        <f t="shared" si="150"/>
        <v>-0.09126099851145032</v>
      </c>
      <c r="N191" s="29">
        <f aca="true" t="shared" si="201" ref="N191:N201">SUM(L191:M191)</f>
        <v>-2.3912609985114477</v>
      </c>
      <c r="O191" s="16">
        <f t="shared" si="195"/>
        <v>0</v>
      </c>
      <c r="P191" s="16">
        <f t="shared" si="195"/>
        <v>43</v>
      </c>
      <c r="Q191" s="16">
        <f t="shared" si="195"/>
        <v>92</v>
      </c>
      <c r="R191" s="16">
        <f>IF($D191&lt;R$8,R$12,IF($D191&lt;S$8,S$8-$D191,0))</f>
        <v>92</v>
      </c>
      <c r="S191" s="16">
        <f aca="true" t="shared" si="202" ref="S191:U195">IF($D191&lt;S$8,S$12,IF($D191&lt;T$8,T$8-$D191,0))</f>
        <v>90</v>
      </c>
      <c r="T191" s="16">
        <f t="shared" si="202"/>
        <v>91</v>
      </c>
      <c r="U191" s="16">
        <f t="shared" si="202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-0.00936614611872145</v>
      </c>
      <c r="Y191" s="63">
        <f>($L191+SUM($W191:X191))*(Q$11*Q191)</f>
        <v>-0.02037303833014322</v>
      </c>
      <c r="Z191" s="63">
        <f>($L191+SUM($W191:Y191))*(R$11*R191)</f>
        <v>-0.020552767599795442</v>
      </c>
      <c r="AA191" s="63">
        <f>($L191+SUM($W191:Z191))*(S$11*S191)</f>
        <v>-0.020283341503981565</v>
      </c>
      <c r="AB191" s="63">
        <f>($L191+SUM($W191:AA191))*(T$11*T191)</f>
        <v>-0.020685704958808643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-0.09126099851145032</v>
      </c>
    </row>
    <row r="192" spans="1:31" ht="12.75">
      <c r="A192" s="3">
        <v>5</v>
      </c>
      <c r="B192" s="15">
        <f t="shared" si="170"/>
        <v>42491</v>
      </c>
      <c r="C192" s="229">
        <f t="shared" si="193"/>
        <v>42524</v>
      </c>
      <c r="D192" s="229">
        <f t="shared" si="193"/>
        <v>42541</v>
      </c>
      <c r="E192" s="30" t="s">
        <v>206</v>
      </c>
      <c r="F192" s="3">
        <v>9</v>
      </c>
      <c r="G192" s="321">
        <v>30</v>
      </c>
      <c r="H192" s="232">
        <f t="shared" si="194"/>
        <v>1.44</v>
      </c>
      <c r="I192" s="232">
        <f aca="true" t="shared" si="203" ref="I192:I223">$J$3</f>
        <v>1.34</v>
      </c>
      <c r="J192" s="56">
        <f t="shared" si="171"/>
        <v>40.2</v>
      </c>
      <c r="K192" s="57">
        <f t="shared" si="148"/>
        <v>43.199999999999996</v>
      </c>
      <c r="L192" s="58">
        <f t="shared" si="200"/>
        <v>-2.999999999999993</v>
      </c>
      <c r="M192" s="55">
        <f t="shared" si="150"/>
        <v>-0.10962217471621313</v>
      </c>
      <c r="N192" s="29">
        <f t="shared" si="201"/>
        <v>-3.109622174716206</v>
      </c>
      <c r="O192" s="16">
        <f t="shared" si="195"/>
        <v>0</v>
      </c>
      <c r="P192" s="16">
        <f t="shared" si="195"/>
        <v>11</v>
      </c>
      <c r="Q192" s="16">
        <f t="shared" si="195"/>
        <v>92</v>
      </c>
      <c r="R192" s="16">
        <f>IF($D192&lt;R$8,R$12,IF($D192&lt;S$8,S$8-$D192,0))</f>
        <v>92</v>
      </c>
      <c r="S192" s="16">
        <f t="shared" si="202"/>
        <v>90</v>
      </c>
      <c r="T192" s="16">
        <f t="shared" si="202"/>
        <v>91</v>
      </c>
      <c r="U192" s="16">
        <f t="shared" si="202"/>
        <v>0</v>
      </c>
      <c r="V192" s="106">
        <f>IF(W$8&lt;V$8,0,IF($D192&lt;V$8,V$12,IF($D192&lt;W$8,W$8-$D192,0)))</f>
        <v>0</v>
      </c>
      <c r="W192" s="141">
        <f>$L192*O$11*O192</f>
        <v>0</v>
      </c>
      <c r="X192" s="63">
        <f>($L192+SUM($W192:W192))*(P$11*P192)</f>
        <v>-0.0031252054794520473</v>
      </c>
      <c r="Y192" s="63">
        <f>($L192+SUM($W192:X192))*(Q$11*Q192)</f>
        <v>-0.026493323730530996</v>
      </c>
      <c r="Z192" s="63">
        <f>($L192+SUM($W192:Y192))*(R$11*R192)</f>
        <v>-0.026727045654948284</v>
      </c>
      <c r="AA192" s="63">
        <f>($L192+SUM($W192:Z192))*(S$11*S192)</f>
        <v>-0.02637668098856031</v>
      </c>
      <c r="AB192" s="63">
        <f>($L192+SUM($W192:AA192))*(T$11*T192)</f>
        <v>-0.026899918862721504</v>
      </c>
      <c r="AC192" s="63">
        <f>($L192+SUM($W192:AB192))*(U$11*U192)</f>
        <v>0</v>
      </c>
      <c r="AD192" s="63">
        <f>($L192+SUM($W192:AC192))*(V$11*V192)</f>
        <v>0</v>
      </c>
      <c r="AE192" s="110">
        <f>SUM(W192:AD192)</f>
        <v>-0.10962217471621313</v>
      </c>
    </row>
    <row r="193" spans="1:31" ht="12.75">
      <c r="A193" s="3">
        <v>6</v>
      </c>
      <c r="B193" s="15">
        <f t="shared" si="170"/>
        <v>42522</v>
      </c>
      <c r="C193" s="229">
        <f t="shared" si="193"/>
        <v>42557</v>
      </c>
      <c r="D193" s="229">
        <f t="shared" si="193"/>
        <v>42572</v>
      </c>
      <c r="E193" s="30" t="s">
        <v>206</v>
      </c>
      <c r="F193" s="3">
        <v>9</v>
      </c>
      <c r="G193" s="321">
        <v>33</v>
      </c>
      <c r="H193" s="232">
        <f t="shared" si="194"/>
        <v>1.44</v>
      </c>
      <c r="I193" s="232">
        <f t="shared" si="203"/>
        <v>1.34</v>
      </c>
      <c r="J193" s="56">
        <f t="shared" si="171"/>
        <v>44.220000000000006</v>
      </c>
      <c r="K193" s="57">
        <f t="shared" si="148"/>
        <v>47.519999999999996</v>
      </c>
      <c r="L193" s="77">
        <f t="shared" si="200"/>
        <v>-3.29999999999999</v>
      </c>
      <c r="M193" s="78">
        <f t="shared" si="150"/>
        <v>-0.11052886541612339</v>
      </c>
      <c r="N193" s="76">
        <f t="shared" si="201"/>
        <v>-3.410528865416113</v>
      </c>
      <c r="O193" s="16">
        <f t="shared" si="195"/>
        <v>0</v>
      </c>
      <c r="P193" s="16">
        <f t="shared" si="195"/>
        <v>0</v>
      </c>
      <c r="Q193" s="16">
        <f t="shared" si="195"/>
        <v>72</v>
      </c>
      <c r="R193" s="16">
        <f>IF($D193&lt;R$8,R$12,IF($D193&lt;S$8,S$8-$D193,0))</f>
        <v>92</v>
      </c>
      <c r="S193" s="16">
        <f t="shared" si="202"/>
        <v>90</v>
      </c>
      <c r="T193" s="16">
        <f t="shared" si="202"/>
        <v>91</v>
      </c>
      <c r="U193" s="16">
        <f t="shared" si="202"/>
        <v>0</v>
      </c>
      <c r="V193" s="106">
        <f>IF(W$8&lt;V$8,0,IF($D193&lt;V$8,V$12,IF($D193&lt;W$8,W$8-$D193,0)))</f>
        <v>0</v>
      </c>
      <c r="W193" s="141">
        <f>$L193*O$11*O193</f>
        <v>0</v>
      </c>
      <c r="X193" s="63">
        <f>($L193+SUM($W193:W193))*(P$11*P193)</f>
        <v>0</v>
      </c>
      <c r="Y193" s="63">
        <f>($L193+SUM($W193:X193))*(Q$11*Q193)</f>
        <v>-0.02278356164383555</v>
      </c>
      <c r="Z193" s="63">
        <f>($L193+SUM($W193:Y193))*(R$11*R193)</f>
        <v>-0.029313323475323616</v>
      </c>
      <c r="AA193" s="63">
        <f>($L193+SUM($W193:Z193))*(S$11*S193)</f>
        <v>-0.028929055309932384</v>
      </c>
      <c r="AB193" s="63">
        <f>($L193+SUM($W193:AA193))*(T$11*T193)</f>
        <v>-0.02950292498703185</v>
      </c>
      <c r="AC193" s="63">
        <f>($L193+SUM($W193:AB193))*(U$11*U193)</f>
        <v>0</v>
      </c>
      <c r="AD193" s="63">
        <f>($L193+SUM($W193:AC193))*(V$11*V193)</f>
        <v>0</v>
      </c>
      <c r="AE193" s="110">
        <f>SUM(W193:AD193)</f>
        <v>-0.11052886541612339</v>
      </c>
    </row>
    <row r="194" spans="1:31" ht="12.75">
      <c r="A194" s="16">
        <v>7</v>
      </c>
      <c r="B194" s="15">
        <f t="shared" si="170"/>
        <v>42552</v>
      </c>
      <c r="C194" s="229">
        <f t="shared" si="193"/>
        <v>42585</v>
      </c>
      <c r="D194" s="229">
        <f t="shared" si="193"/>
        <v>42600</v>
      </c>
      <c r="E194" s="30" t="s">
        <v>206</v>
      </c>
      <c r="F194" s="3">
        <v>9</v>
      </c>
      <c r="G194" s="321">
        <v>38</v>
      </c>
      <c r="H194" s="232">
        <f aca="true" t="shared" si="204" ref="H194:H199">$K$8</f>
        <v>1.33</v>
      </c>
      <c r="I194" s="232">
        <f t="shared" si="203"/>
        <v>1.34</v>
      </c>
      <c r="J194" s="56">
        <f t="shared" si="171"/>
        <v>50.92</v>
      </c>
      <c r="K194" s="74">
        <f t="shared" si="148"/>
        <v>50.540000000000006</v>
      </c>
      <c r="L194" s="77">
        <f t="shared" si="200"/>
        <v>0.37999999999999545</v>
      </c>
      <c r="M194" s="75">
        <f t="shared" si="150"/>
        <v>0.0116803498018312</v>
      </c>
      <c r="N194" s="76">
        <f t="shared" si="201"/>
        <v>0.39168034980182664</v>
      </c>
      <c r="O194" s="16">
        <f t="shared" si="195"/>
        <v>0</v>
      </c>
      <c r="P194" s="16">
        <f t="shared" si="195"/>
        <v>0</v>
      </c>
      <c r="Q194" s="16">
        <f t="shared" si="195"/>
        <v>44</v>
      </c>
      <c r="R194" s="16">
        <f>IF($D194&lt;R$8,R$12,IF($D194&lt;S$8,S$8-$D194,0))</f>
        <v>92</v>
      </c>
      <c r="S194" s="16">
        <f t="shared" si="202"/>
        <v>90</v>
      </c>
      <c r="T194" s="16">
        <f t="shared" si="202"/>
        <v>91</v>
      </c>
      <c r="U194" s="16">
        <f t="shared" si="202"/>
        <v>0</v>
      </c>
      <c r="V194" s="106">
        <f>IF(W$8&lt;V$8,0,IF($D194&lt;V$8,V$12,IF($D194&lt;W$8,W$8-$D194,0)))</f>
        <v>0</v>
      </c>
      <c r="W194" s="141">
        <f>$L194*O$11*O194</f>
        <v>0</v>
      </c>
      <c r="X194" s="63">
        <f>($L194+SUM($W194:W194))*(P$11*P194)</f>
        <v>0</v>
      </c>
      <c r="Y194" s="63">
        <f>($L194+SUM($W194:X194))*(Q$11*Q194)</f>
        <v>0.0016032876712328578</v>
      </c>
      <c r="Z194" s="63">
        <f>($L194+SUM($W194:Y194))*(R$11*R194)</f>
        <v>0.0033664728391817954</v>
      </c>
      <c r="AA194" s="63">
        <f>($L194+SUM($W194:Z194))*(S$11*S194)</f>
        <v>0.0033223417687884707</v>
      </c>
      <c r="AB194" s="63">
        <f>($L194+SUM($W194:AA194))*(T$11*T194)</f>
        <v>0.0033882475226280754</v>
      </c>
      <c r="AC194" s="63">
        <f>($L194+SUM($W194:AB194))*(U$11*U194)</f>
        <v>0</v>
      </c>
      <c r="AD194" s="63">
        <f>($L194+SUM($W194:AC194))*(V$11*V194)</f>
        <v>0</v>
      </c>
      <c r="AE194" s="110">
        <f>SUM(W194:AD194)</f>
        <v>0.0116803498018312</v>
      </c>
    </row>
    <row r="195" spans="1:31" ht="12.75">
      <c r="A195" s="3">
        <v>8</v>
      </c>
      <c r="B195" s="15">
        <f t="shared" si="170"/>
        <v>42583</v>
      </c>
      <c r="C195" s="229">
        <f t="shared" si="193"/>
        <v>42619</v>
      </c>
      <c r="D195" s="229">
        <f t="shared" si="193"/>
        <v>42634</v>
      </c>
      <c r="E195" s="30" t="s">
        <v>206</v>
      </c>
      <c r="F195" s="3">
        <v>9</v>
      </c>
      <c r="G195" s="321">
        <v>38</v>
      </c>
      <c r="H195" s="232">
        <f t="shared" si="204"/>
        <v>1.33</v>
      </c>
      <c r="I195" s="232">
        <f t="shared" si="203"/>
        <v>1.34</v>
      </c>
      <c r="J195" s="56">
        <f t="shared" si="171"/>
        <v>50.92</v>
      </c>
      <c r="K195" s="74">
        <f t="shared" si="148"/>
        <v>50.540000000000006</v>
      </c>
      <c r="L195" s="77">
        <f t="shared" si="200"/>
        <v>0.37999999999999545</v>
      </c>
      <c r="M195" s="75">
        <f t="shared" si="150"/>
        <v>0.010408729743272314</v>
      </c>
      <c r="N195" s="76">
        <f t="shared" si="201"/>
        <v>0.3904087297432678</v>
      </c>
      <c r="O195" s="16">
        <f t="shared" si="195"/>
        <v>0</v>
      </c>
      <c r="P195" s="16">
        <f t="shared" si="195"/>
        <v>0</v>
      </c>
      <c r="Q195" s="16">
        <f t="shared" si="195"/>
        <v>10</v>
      </c>
      <c r="R195" s="16">
        <f>IF($D195&lt;R$8,R$12,IF($D195&lt;S$8,S$8-$D195,0))</f>
        <v>92</v>
      </c>
      <c r="S195" s="16">
        <f t="shared" si="202"/>
        <v>90</v>
      </c>
      <c r="T195" s="16">
        <f t="shared" si="202"/>
        <v>91</v>
      </c>
      <c r="U195" s="16">
        <f t="shared" si="202"/>
        <v>0</v>
      </c>
      <c r="V195" s="106">
        <f>IF(W$8&lt;V$8,0,IF($D195&lt;V$8,V$12,IF($D195&lt;W$8,W$8-$D195,0)))</f>
        <v>0</v>
      </c>
      <c r="W195" s="141">
        <f>$L195*O$11*O195</f>
        <v>0</v>
      </c>
      <c r="X195" s="63">
        <f>($L195+SUM($W195:W195))*(P$11*P195)</f>
        <v>0</v>
      </c>
      <c r="Y195" s="63">
        <f>($L195+SUM($W195:X195))*(Q$11*Q195)</f>
        <v>0.0003643835616438313</v>
      </c>
      <c r="Z195" s="63">
        <f>($L195+SUM($W195:Y195))*(R$11*R195)</f>
        <v>0.0033555433289547357</v>
      </c>
      <c r="AA195" s="63">
        <f>($L195+SUM($W195:Z195))*(S$11*S195)</f>
        <v>0.0033115555334393733</v>
      </c>
      <c r="AB195" s="63">
        <f>($L195+SUM($W195:AA195))*(T$11*T195)</f>
        <v>0.0033772473192343736</v>
      </c>
      <c r="AC195" s="63">
        <f>($L195+SUM($W195:AB195))*(U$11*U195)</f>
        <v>0</v>
      </c>
      <c r="AD195" s="63">
        <f>($L195+SUM($W195:AC195))*(V$11*V195)</f>
        <v>0</v>
      </c>
      <c r="AE195" s="110">
        <f>SUM(W195:AD195)</f>
        <v>0.010408729743272314</v>
      </c>
    </row>
    <row r="196" spans="1:31" ht="12.75">
      <c r="A196" s="3">
        <v>9</v>
      </c>
      <c r="B196" s="15">
        <f t="shared" si="170"/>
        <v>42614</v>
      </c>
      <c r="C196" s="229">
        <f t="shared" si="193"/>
        <v>42648</v>
      </c>
      <c r="D196" s="229">
        <f t="shared" si="193"/>
        <v>42663</v>
      </c>
      <c r="E196" s="30" t="s">
        <v>206</v>
      </c>
      <c r="F196" s="3">
        <v>9</v>
      </c>
      <c r="G196" s="321">
        <v>23</v>
      </c>
      <c r="H196" s="232">
        <f t="shared" si="204"/>
        <v>1.33</v>
      </c>
      <c r="I196" s="232">
        <f t="shared" si="203"/>
        <v>1.34</v>
      </c>
      <c r="J196" s="56">
        <f t="shared" si="171"/>
        <v>30.82</v>
      </c>
      <c r="K196" s="74">
        <f t="shared" si="148"/>
        <v>30.590000000000003</v>
      </c>
      <c r="L196" s="77">
        <f t="shared" si="200"/>
        <v>0.22999999999999687</v>
      </c>
      <c r="M196" s="75">
        <f t="shared" si="150"/>
        <v>0.005647303043554062</v>
      </c>
      <c r="N196" s="76">
        <f t="shared" si="201"/>
        <v>0.23564730304355094</v>
      </c>
      <c r="O196" s="16">
        <f t="shared" si="195"/>
        <v>0</v>
      </c>
      <c r="P196" s="16">
        <f t="shared" si="195"/>
        <v>0</v>
      </c>
      <c r="Q196" s="16">
        <f t="shared" si="195"/>
        <v>0</v>
      </c>
      <c r="R196" s="16">
        <f t="shared" si="196"/>
        <v>73</v>
      </c>
      <c r="S196" s="16">
        <f t="shared" si="196"/>
        <v>90</v>
      </c>
      <c r="T196" s="16">
        <f t="shared" si="196"/>
        <v>91</v>
      </c>
      <c r="U196" s="16">
        <f t="shared" si="196"/>
        <v>0</v>
      </c>
      <c r="V196" s="106">
        <f t="shared" si="197"/>
        <v>0</v>
      </c>
      <c r="W196" s="141">
        <f t="shared" si="198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0.0016099999999999784</v>
      </c>
      <c r="AA196" s="63">
        <f>($L196+SUM($W196:Z196))*(S$11*S196)</f>
        <v>0.0019988260273972333</v>
      </c>
      <c r="AB196" s="63">
        <f>($L196+SUM($W196:AA196))*(T$11*T196)</f>
        <v>0.0020384770161568496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199"/>
        <v>0.005647303043554062</v>
      </c>
    </row>
    <row r="197" spans="1:31" ht="12.75">
      <c r="A197" s="16">
        <v>10</v>
      </c>
      <c r="B197" s="15">
        <f t="shared" si="170"/>
        <v>42644</v>
      </c>
      <c r="C197" s="229">
        <f t="shared" si="193"/>
        <v>42677</v>
      </c>
      <c r="D197" s="229">
        <f t="shared" si="193"/>
        <v>42692</v>
      </c>
      <c r="E197" s="30" t="s">
        <v>206</v>
      </c>
      <c r="F197" s="3">
        <v>9</v>
      </c>
      <c r="G197" s="321">
        <v>29</v>
      </c>
      <c r="H197" s="232">
        <f t="shared" si="204"/>
        <v>1.33</v>
      </c>
      <c r="I197" s="232">
        <f t="shared" si="203"/>
        <v>1.34</v>
      </c>
      <c r="J197" s="56">
        <f t="shared" si="171"/>
        <v>38.86</v>
      </c>
      <c r="K197" s="74">
        <f t="shared" si="148"/>
        <v>38.57</v>
      </c>
      <c r="L197" s="77">
        <f t="shared" si="200"/>
        <v>0.28999999999999915</v>
      </c>
      <c r="M197" s="75">
        <f t="shared" si="150"/>
        <v>0.006300016770036253</v>
      </c>
      <c r="N197" s="76">
        <f t="shared" si="201"/>
        <v>0.2963000167700354</v>
      </c>
      <c r="O197" s="16">
        <f t="shared" si="195"/>
        <v>0</v>
      </c>
      <c r="P197" s="16">
        <f t="shared" si="195"/>
        <v>0</v>
      </c>
      <c r="Q197" s="16">
        <f t="shared" si="195"/>
        <v>0</v>
      </c>
      <c r="R197" s="16">
        <f t="shared" si="196"/>
        <v>44</v>
      </c>
      <c r="S197" s="16">
        <f t="shared" si="196"/>
        <v>90</v>
      </c>
      <c r="T197" s="16">
        <f t="shared" si="196"/>
        <v>91</v>
      </c>
      <c r="U197" s="16">
        <f t="shared" si="196"/>
        <v>0</v>
      </c>
      <c r="V197" s="106">
        <f t="shared" si="197"/>
        <v>0</v>
      </c>
      <c r="W197" s="141">
        <f t="shared" si="198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0.001223561643835613</v>
      </c>
      <c r="AA197" s="63">
        <f>($L197+SUM($W197:Z197))*(S$11*S197)</f>
        <v>0.0025132992306248756</v>
      </c>
      <c r="AB197" s="63">
        <f>($L197+SUM($W197:AA197))*(T$11*T197)</f>
        <v>0.0025631558955757643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199"/>
        <v>0.006300016770036253</v>
      </c>
    </row>
    <row r="198" spans="1:31" ht="12.75">
      <c r="A198" s="3">
        <v>11</v>
      </c>
      <c r="B198" s="15">
        <f t="shared" si="170"/>
        <v>42675</v>
      </c>
      <c r="C198" s="229">
        <f t="shared" si="193"/>
        <v>42709</v>
      </c>
      <c r="D198" s="229">
        <f t="shared" si="193"/>
        <v>42724</v>
      </c>
      <c r="E198" s="30" t="s">
        <v>206</v>
      </c>
      <c r="F198" s="3">
        <v>9</v>
      </c>
      <c r="G198" s="321">
        <v>23</v>
      </c>
      <c r="H198" s="232">
        <f t="shared" si="204"/>
        <v>1.33</v>
      </c>
      <c r="I198" s="232">
        <f t="shared" si="203"/>
        <v>1.34</v>
      </c>
      <c r="J198" s="56">
        <f t="shared" si="171"/>
        <v>30.82</v>
      </c>
      <c r="K198" s="74">
        <f t="shared" si="148"/>
        <v>30.590000000000003</v>
      </c>
      <c r="L198" s="77">
        <f t="shared" si="200"/>
        <v>0.22999999999999687</v>
      </c>
      <c r="M198" s="75">
        <f t="shared" si="150"/>
        <v>0.004278509279360998</v>
      </c>
      <c r="N198" s="76">
        <f t="shared" si="201"/>
        <v>0.23427850927935787</v>
      </c>
      <c r="O198" s="16">
        <f t="shared" si="195"/>
        <v>0</v>
      </c>
      <c r="P198" s="16">
        <f t="shared" si="195"/>
        <v>0</v>
      </c>
      <c r="Q198" s="16">
        <f t="shared" si="195"/>
        <v>0</v>
      </c>
      <c r="R198" s="16">
        <f t="shared" si="196"/>
        <v>12</v>
      </c>
      <c r="S198" s="16">
        <f t="shared" si="196"/>
        <v>90</v>
      </c>
      <c r="T198" s="16">
        <f t="shared" si="196"/>
        <v>91</v>
      </c>
      <c r="U198" s="16">
        <f t="shared" si="196"/>
        <v>0</v>
      </c>
      <c r="V198" s="106">
        <f t="shared" si="197"/>
        <v>0</v>
      </c>
      <c r="W198" s="141">
        <f t="shared" si="198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0.0002646575342465718</v>
      </c>
      <c r="AA198" s="63">
        <f>($L198+SUM($W198:Z198))*(S$11*S198)</f>
        <v>0.001987215537624293</v>
      </c>
      <c r="AB198" s="63">
        <f>($L198+SUM($W198:AA198))*(T$11*T198)</f>
        <v>0.0020266362074901336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199"/>
        <v>0.004278509279360998</v>
      </c>
    </row>
    <row r="199" spans="1:31" s="69" customFormat="1" ht="12.75">
      <c r="A199" s="3">
        <v>12</v>
      </c>
      <c r="B199" s="83">
        <f t="shared" si="170"/>
        <v>42705</v>
      </c>
      <c r="C199" s="229">
        <f t="shared" si="193"/>
        <v>42740</v>
      </c>
      <c r="D199" s="229">
        <f t="shared" si="193"/>
        <v>42755</v>
      </c>
      <c r="E199" s="84" t="s">
        <v>206</v>
      </c>
      <c r="F199" s="81">
        <v>9</v>
      </c>
      <c r="G199" s="322">
        <v>22</v>
      </c>
      <c r="H199" s="233">
        <f t="shared" si="204"/>
        <v>1.33</v>
      </c>
      <c r="I199" s="233">
        <f t="shared" si="203"/>
        <v>1.34</v>
      </c>
      <c r="J199" s="85">
        <f t="shared" si="171"/>
        <v>29.48</v>
      </c>
      <c r="K199" s="86">
        <f t="shared" si="148"/>
        <v>29.26</v>
      </c>
      <c r="L199" s="87">
        <f t="shared" si="200"/>
        <v>0.21999999999999886</v>
      </c>
      <c r="M199" s="88">
        <f t="shared" si="150"/>
        <v>0.0034306041621317146</v>
      </c>
      <c r="N199" s="89">
        <f t="shared" si="201"/>
        <v>0.22343060416213056</v>
      </c>
      <c r="O199" s="81">
        <f t="shared" si="195"/>
        <v>0</v>
      </c>
      <c r="P199" s="81">
        <f t="shared" si="195"/>
        <v>0</v>
      </c>
      <c r="Q199" s="81">
        <f t="shared" si="195"/>
        <v>0</v>
      </c>
      <c r="R199" s="81">
        <f t="shared" si="196"/>
        <v>0</v>
      </c>
      <c r="S199" s="81">
        <f t="shared" si="196"/>
        <v>71</v>
      </c>
      <c r="T199" s="81">
        <f t="shared" si="196"/>
        <v>91</v>
      </c>
      <c r="U199" s="81">
        <f t="shared" si="196"/>
        <v>0</v>
      </c>
      <c r="V199" s="107">
        <f t="shared" si="197"/>
        <v>0</v>
      </c>
      <c r="W199" s="142">
        <f t="shared" si="198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0.0014978082191780746</v>
      </c>
      <c r="AB199" s="90">
        <f>($L199+SUM($W199:AA199))*(T$11*T199)</f>
        <v>0.00193279594295364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199"/>
        <v>0.0034306041621317146</v>
      </c>
    </row>
    <row r="200" spans="1:31" ht="12.75">
      <c r="A200" s="16">
        <v>1</v>
      </c>
      <c r="B200" s="15">
        <f t="shared" si="170"/>
        <v>42370</v>
      </c>
      <c r="C200" s="228">
        <f aca="true" t="shared" si="205" ref="C200:D223">+C188</f>
        <v>42403</v>
      </c>
      <c r="D200" s="228">
        <f t="shared" si="205"/>
        <v>42418</v>
      </c>
      <c r="E200" s="118" t="s">
        <v>207</v>
      </c>
      <c r="F200" s="16">
        <v>9</v>
      </c>
      <c r="G200" s="321">
        <v>41</v>
      </c>
      <c r="H200" s="232">
        <f aca="true" t="shared" si="206" ref="H200:H205">$K$3</f>
        <v>1.44</v>
      </c>
      <c r="I200" s="232">
        <f t="shared" si="203"/>
        <v>1.34</v>
      </c>
      <c r="J200" s="56">
        <f t="shared" si="171"/>
        <v>54.940000000000005</v>
      </c>
      <c r="K200" s="57">
        <f t="shared" si="148"/>
        <v>59.04</v>
      </c>
      <c r="L200" s="58">
        <f t="shared" si="200"/>
        <v>-4.099999999999994</v>
      </c>
      <c r="M200" s="55">
        <f t="shared" si="150"/>
        <v>-0.1983758743423032</v>
      </c>
      <c r="N200" s="29">
        <f t="shared" si="201"/>
        <v>-4.298375874342297</v>
      </c>
      <c r="O200" s="16">
        <f aca="true" t="shared" si="207" ref="O200:O223">IF($D200&lt;O$8,O$12,IF($D200&lt;P$8,P$8-$D200,0))</f>
        <v>43</v>
      </c>
      <c r="P200" s="16">
        <f aca="true" t="shared" si="208" ref="P200:P223">IF($D200&lt;P$8,P$12,IF($D200&lt;Q$8,Q$8-$D200,0))</f>
        <v>91</v>
      </c>
      <c r="Q200" s="16">
        <f aca="true" t="shared" si="209" ref="Q200:Q223">IF($D200&lt;Q$8,Q$12,IF($D200&lt;R$8,R$8-$D200,0))</f>
        <v>92</v>
      </c>
      <c r="R200" s="16">
        <f t="shared" si="196"/>
        <v>92</v>
      </c>
      <c r="S200" s="16">
        <f t="shared" si="196"/>
        <v>90</v>
      </c>
      <c r="T200" s="16">
        <f t="shared" si="196"/>
        <v>91</v>
      </c>
      <c r="U200" s="16">
        <f t="shared" si="196"/>
        <v>0</v>
      </c>
      <c r="V200" s="106">
        <f>IF(W$8&lt;V$8,0,IF($D200&lt;V$8,V$12,IF($D200&lt;W$8,W$8-$D200,0)))</f>
        <v>0</v>
      </c>
      <c r="W200" s="141">
        <f>$L200*O$11*O200</f>
        <v>-0.01569794520547943</v>
      </c>
      <c r="X200" s="63">
        <f>($L200+SUM($W200:W200))*(P$11*P200)</f>
        <v>-0.03546904730549817</v>
      </c>
      <c r="Y200" s="63">
        <f>($L200+SUM($W200:X200))*(Q$11*Q200)</f>
        <v>-0.0366212540161242</v>
      </c>
      <c r="Z200" s="63">
        <f>($L200+SUM($W200:Y200))*(R$11*R200)</f>
        <v>-0.03694432370908836</v>
      </c>
      <c r="AA200" s="63">
        <f>($L200+SUM($W200:Z200))*(S$11*S200)</f>
        <v>-0.03646002081162735</v>
      </c>
      <c r="AB200" s="63">
        <f>($L200+SUM($W200:AA200))*(T$11*T200)</f>
        <v>-0.037183283294485704</v>
      </c>
      <c r="AC200" s="63">
        <f>($L200+SUM($W200:AB200))*(U$11*U200)</f>
        <v>0</v>
      </c>
      <c r="AD200" s="63">
        <f>($L200+SUM($W200:AC200))*(V$11*V200)</f>
        <v>0</v>
      </c>
      <c r="AE200" s="110">
        <f aca="true" t="shared" si="210" ref="AE200:AE223">SUM(W200:AD200)</f>
        <v>-0.1983758743423032</v>
      </c>
    </row>
    <row r="201" spans="1:31" ht="12.75">
      <c r="A201" s="3">
        <v>2</v>
      </c>
      <c r="B201" s="15">
        <f t="shared" si="170"/>
        <v>42401</v>
      </c>
      <c r="C201" s="229">
        <f t="shared" si="205"/>
        <v>42432</v>
      </c>
      <c r="D201" s="229">
        <f t="shared" si="205"/>
        <v>42447</v>
      </c>
      <c r="E201" s="70" t="s">
        <v>207</v>
      </c>
      <c r="F201" s="3">
        <v>9</v>
      </c>
      <c r="G201" s="321">
        <v>41</v>
      </c>
      <c r="H201" s="232">
        <f t="shared" si="206"/>
        <v>1.44</v>
      </c>
      <c r="I201" s="232">
        <f t="shared" si="203"/>
        <v>1.34</v>
      </c>
      <c r="J201" s="56">
        <f t="shared" si="171"/>
        <v>54.940000000000005</v>
      </c>
      <c r="K201" s="57">
        <f t="shared" si="148"/>
        <v>59.04</v>
      </c>
      <c r="L201" s="58">
        <f t="shared" si="200"/>
        <v>-4.099999999999994</v>
      </c>
      <c r="M201" s="55">
        <f t="shared" si="150"/>
        <v>-0.187318977770772</v>
      </c>
      <c r="N201" s="29">
        <f t="shared" si="201"/>
        <v>-4.2873189777707665</v>
      </c>
      <c r="O201" s="16">
        <f t="shared" si="207"/>
        <v>14</v>
      </c>
      <c r="P201" s="16">
        <f t="shared" si="208"/>
        <v>91</v>
      </c>
      <c r="Q201" s="16">
        <f t="shared" si="209"/>
        <v>92</v>
      </c>
      <c r="R201" s="16">
        <f t="shared" si="196"/>
        <v>92</v>
      </c>
      <c r="S201" s="16">
        <f t="shared" si="196"/>
        <v>90</v>
      </c>
      <c r="T201" s="16">
        <f t="shared" si="196"/>
        <v>91</v>
      </c>
      <c r="U201" s="16">
        <f t="shared" si="196"/>
        <v>0</v>
      </c>
      <c r="V201" s="106">
        <f aca="true" t="shared" si="211" ref="V201:V211">IF(W$8&lt;V$8,0,IF($D201&lt;V$8,V$12,IF($D201&lt;W$8,W$8-$D201,0)))</f>
        <v>0</v>
      </c>
      <c r="W201" s="141">
        <f aca="true" t="shared" si="212" ref="W201:W211">$L201*O$11*O201</f>
        <v>-0.005110958904109582</v>
      </c>
      <c r="X201" s="63">
        <f>($L201+SUM($W201:W201))*(P$11*P201)</f>
        <v>-0.03537780875423777</v>
      </c>
      <c r="Y201" s="63">
        <f>($L201+SUM($W201:X201))*(Q$11*Q201)</f>
        <v>-0.036527051594136606</v>
      </c>
      <c r="Z201" s="63">
        <f>($L201+SUM($W201:Y201))*(R$11*R201)</f>
        <v>-0.036849290241076665</v>
      </c>
      <c r="AA201" s="63">
        <f>($L201+SUM($W201:Z201))*(S$11*S201)</f>
        <v>-0.036366233136725205</v>
      </c>
      <c r="AB201" s="63">
        <f>($L201+SUM($W201:AA201))*(T$11*T201)</f>
        <v>-0.037087635140486144</v>
      </c>
      <c r="AC201" s="63">
        <f>($L201+SUM($W201:AB201))*(U$11*U201)</f>
        <v>0</v>
      </c>
      <c r="AD201" s="63">
        <f>($L201+SUM($W201:AC201))*(V$11*V201)</f>
        <v>0</v>
      </c>
      <c r="AE201" s="110">
        <f t="shared" si="210"/>
        <v>-0.187318977770772</v>
      </c>
    </row>
    <row r="202" spans="1:31" ht="12.75">
      <c r="A202" s="3">
        <v>3</v>
      </c>
      <c r="B202" s="15">
        <f t="shared" si="170"/>
        <v>42430</v>
      </c>
      <c r="C202" s="229">
        <f t="shared" si="205"/>
        <v>42465</v>
      </c>
      <c r="D202" s="229">
        <f t="shared" si="205"/>
        <v>42480</v>
      </c>
      <c r="E202" s="70" t="s">
        <v>207</v>
      </c>
      <c r="F202" s="3">
        <v>9</v>
      </c>
      <c r="G202" s="321">
        <v>39</v>
      </c>
      <c r="H202" s="232">
        <f t="shared" si="206"/>
        <v>1.44</v>
      </c>
      <c r="I202" s="232">
        <f t="shared" si="203"/>
        <v>1.34</v>
      </c>
      <c r="J202" s="56">
        <f t="shared" si="171"/>
        <v>52.260000000000005</v>
      </c>
      <c r="K202" s="57">
        <f t="shared" si="148"/>
        <v>56.16</v>
      </c>
      <c r="L202" s="58">
        <f>+J202-K202</f>
        <v>-3.8999999999999915</v>
      </c>
      <c r="M202" s="55">
        <f t="shared" si="150"/>
        <v>-0.16583767359009738</v>
      </c>
      <c r="N202" s="29">
        <f>SUM(L202:M202)</f>
        <v>-4.065837673590089</v>
      </c>
      <c r="O202" s="16">
        <f t="shared" si="207"/>
        <v>0</v>
      </c>
      <c r="P202" s="16">
        <f t="shared" si="208"/>
        <v>72</v>
      </c>
      <c r="Q202" s="16">
        <f t="shared" si="209"/>
        <v>92</v>
      </c>
      <c r="R202" s="16">
        <f t="shared" si="196"/>
        <v>92</v>
      </c>
      <c r="S202" s="16">
        <f t="shared" si="196"/>
        <v>90</v>
      </c>
      <c r="T202" s="16">
        <f t="shared" si="196"/>
        <v>91</v>
      </c>
      <c r="U202" s="16">
        <f t="shared" si="196"/>
        <v>0</v>
      </c>
      <c r="V202" s="106">
        <f t="shared" si="211"/>
        <v>0</v>
      </c>
      <c r="W202" s="141">
        <f t="shared" si="212"/>
        <v>0</v>
      </c>
      <c r="X202" s="63">
        <f>($L202+SUM($W202:W202))*(P$11*P202)</f>
        <v>-0.026592657534246517</v>
      </c>
      <c r="Y202" s="63">
        <f>($L202+SUM($W202:X202))*(Q$11*Q202)</f>
        <v>-0.03464007769112397</v>
      </c>
      <c r="Z202" s="63">
        <f>($L202+SUM($W202:Y202))*(R$11*R202)</f>
        <v>-0.03494566960938539</v>
      </c>
      <c r="AA202" s="63">
        <f>($L202+SUM($W202:Z202))*(S$11*S202)</f>
        <v>-0.03448756705542316</v>
      </c>
      <c r="AB202" s="63">
        <f>($L202+SUM($W202:AA202))*(T$11*T202)</f>
        <v>-0.03517170169991834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10"/>
        <v>-0.16583767359009738</v>
      </c>
    </row>
    <row r="203" spans="1:31" ht="12.75">
      <c r="A203" s="16">
        <v>4</v>
      </c>
      <c r="B203" s="15">
        <f t="shared" si="170"/>
        <v>42461</v>
      </c>
      <c r="C203" s="229">
        <f t="shared" si="205"/>
        <v>42494</v>
      </c>
      <c r="D203" s="229">
        <f t="shared" si="205"/>
        <v>42509</v>
      </c>
      <c r="E203" s="30" t="s">
        <v>207</v>
      </c>
      <c r="F203" s="3">
        <v>9</v>
      </c>
      <c r="G203" s="321">
        <v>38</v>
      </c>
      <c r="H203" s="232">
        <f t="shared" si="206"/>
        <v>1.44</v>
      </c>
      <c r="I203" s="232">
        <f t="shared" si="203"/>
        <v>1.34</v>
      </c>
      <c r="J203" s="56">
        <f t="shared" si="171"/>
        <v>50.92</v>
      </c>
      <c r="K203" s="57">
        <f t="shared" si="148"/>
        <v>54.72</v>
      </c>
      <c r="L203" s="58">
        <f aca="true" t="shared" si="213" ref="L203:L213">+J203-K203</f>
        <v>-3.799999999999997</v>
      </c>
      <c r="M203" s="55">
        <f t="shared" si="150"/>
        <v>-0.150779041018918</v>
      </c>
      <c r="N203" s="29">
        <f aca="true" t="shared" si="214" ref="N203:N213">SUM(L203:M203)</f>
        <v>-3.950779041018915</v>
      </c>
      <c r="O203" s="16">
        <f aca="true" t="shared" si="215" ref="O203:U203">IF($D203&lt;O$8,O$12,IF($D203&lt;P$8,P$8-$D203,0))</f>
        <v>0</v>
      </c>
      <c r="P203" s="16">
        <f t="shared" si="215"/>
        <v>43</v>
      </c>
      <c r="Q203" s="16">
        <f t="shared" si="215"/>
        <v>92</v>
      </c>
      <c r="R203" s="16">
        <f t="shared" si="215"/>
        <v>92</v>
      </c>
      <c r="S203" s="16">
        <f t="shared" si="215"/>
        <v>90</v>
      </c>
      <c r="T203" s="16">
        <f t="shared" si="215"/>
        <v>91</v>
      </c>
      <c r="U203" s="16">
        <f t="shared" si="215"/>
        <v>0</v>
      </c>
      <c r="V203" s="106">
        <f>IF(W$8&lt;V$8,0,IF($D203&lt;V$8,V$12,IF($D203&lt;W$8,W$8-$D203,0)))</f>
        <v>0</v>
      </c>
      <c r="W203" s="141">
        <f>$L203*O$11*O203</f>
        <v>0</v>
      </c>
      <c r="X203" s="63">
        <f>($L203+SUM($W203:W203))*(P$11*P203)</f>
        <v>-0.015474502283105011</v>
      </c>
      <c r="Y203" s="63">
        <f>($L203+SUM($W203:X203))*(Q$11*Q203)</f>
        <v>-0.033659802458497506</v>
      </c>
      <c r="Z203" s="63">
        <f>($L203+SUM($W203:Y203))*(R$11*R203)</f>
        <v>-0.03395674646922727</v>
      </c>
      <c r="AA203" s="63">
        <f>($L203+SUM($W203:Z203))*(S$11*S203)</f>
        <v>-0.033511607702230425</v>
      </c>
      <c r="AB203" s="63">
        <f>($L203+SUM($W203:AA203))*(T$11*T203)</f>
        <v>-0.03417638210585778</v>
      </c>
      <c r="AC203" s="63">
        <f>($L203+SUM($W203:AB203))*(U$11*U203)</f>
        <v>0</v>
      </c>
      <c r="AD203" s="63">
        <f>($L203+SUM($W203:AC203))*(V$11*V203)</f>
        <v>0</v>
      </c>
      <c r="AE203" s="110">
        <f>SUM(W203:AD203)</f>
        <v>-0.150779041018918</v>
      </c>
    </row>
    <row r="204" spans="1:31" ht="12.75">
      <c r="A204" s="3">
        <v>5</v>
      </c>
      <c r="B204" s="15">
        <f t="shared" si="170"/>
        <v>42491</v>
      </c>
      <c r="C204" s="229">
        <f t="shared" si="205"/>
        <v>42524</v>
      </c>
      <c r="D204" s="229">
        <f t="shared" si="205"/>
        <v>42541</v>
      </c>
      <c r="E204" s="30" t="s">
        <v>207</v>
      </c>
      <c r="F204" s="3">
        <v>9</v>
      </c>
      <c r="G204" s="321">
        <v>48</v>
      </c>
      <c r="H204" s="232">
        <f t="shared" si="206"/>
        <v>1.44</v>
      </c>
      <c r="I204" s="232">
        <f t="shared" si="203"/>
        <v>1.34</v>
      </c>
      <c r="J204" s="56">
        <f t="shared" si="171"/>
        <v>64.32000000000001</v>
      </c>
      <c r="K204" s="57">
        <f t="shared" si="148"/>
        <v>69.12</v>
      </c>
      <c r="L204" s="58">
        <f t="shared" si="213"/>
        <v>-4.799999999999997</v>
      </c>
      <c r="M204" s="55">
        <f t="shared" si="150"/>
        <v>-0.17539547954594137</v>
      </c>
      <c r="N204" s="29">
        <f t="shared" si="214"/>
        <v>-4.975395479545939</v>
      </c>
      <c r="O204" s="16">
        <f t="shared" si="207"/>
        <v>0</v>
      </c>
      <c r="P204" s="16">
        <f t="shared" si="208"/>
        <v>11</v>
      </c>
      <c r="Q204" s="16">
        <f t="shared" si="209"/>
        <v>92</v>
      </c>
      <c r="R204" s="16">
        <f t="shared" si="196"/>
        <v>92</v>
      </c>
      <c r="S204" s="16">
        <f t="shared" si="196"/>
        <v>90</v>
      </c>
      <c r="T204" s="16">
        <f t="shared" si="196"/>
        <v>91</v>
      </c>
      <c r="U204" s="16">
        <f t="shared" si="196"/>
        <v>0</v>
      </c>
      <c r="V204" s="106">
        <f t="shared" si="211"/>
        <v>0</v>
      </c>
      <c r="W204" s="141">
        <f t="shared" si="212"/>
        <v>0</v>
      </c>
      <c r="X204" s="63">
        <f>($L204+SUM($W204:W204))*(P$11*P204)</f>
        <v>-0.005000328767123285</v>
      </c>
      <c r="Y204" s="63">
        <f>($L204+SUM($W204:X204))*(Q$11*Q204)</f>
        <v>-0.04238931796884968</v>
      </c>
      <c r="Z204" s="63">
        <f>($L204+SUM($W204:Y204))*(R$11*R204)</f>
        <v>-0.042763273047917334</v>
      </c>
      <c r="AA204" s="63">
        <f>($L204+SUM($W204:Z204))*(S$11*S204)</f>
        <v>-0.04220268958169657</v>
      </c>
      <c r="AB204" s="63">
        <f>($L204+SUM($W204:AA204))*(T$11*T204)</f>
        <v>-0.04303987018035448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10"/>
        <v>-0.17539547954594137</v>
      </c>
    </row>
    <row r="205" spans="1:31" ht="12.75">
      <c r="A205" s="3">
        <v>6</v>
      </c>
      <c r="B205" s="15">
        <f t="shared" si="170"/>
        <v>42522</v>
      </c>
      <c r="C205" s="229">
        <f t="shared" si="205"/>
        <v>42557</v>
      </c>
      <c r="D205" s="229">
        <f t="shared" si="205"/>
        <v>42572</v>
      </c>
      <c r="E205" s="30" t="s">
        <v>207</v>
      </c>
      <c r="F205" s="3">
        <v>9</v>
      </c>
      <c r="G205" s="321">
        <v>55</v>
      </c>
      <c r="H205" s="232">
        <f t="shared" si="206"/>
        <v>1.44</v>
      </c>
      <c r="I205" s="232">
        <f t="shared" si="203"/>
        <v>1.34</v>
      </c>
      <c r="J205" s="56">
        <f t="shared" si="171"/>
        <v>73.7</v>
      </c>
      <c r="K205" s="57">
        <f t="shared" si="148"/>
        <v>79.2</v>
      </c>
      <c r="L205" s="77">
        <f t="shared" si="213"/>
        <v>-5.5</v>
      </c>
      <c r="M205" s="78">
        <f t="shared" si="150"/>
        <v>-0.18421477569353956</v>
      </c>
      <c r="N205" s="76">
        <f t="shared" si="214"/>
        <v>-5.6842147756935395</v>
      </c>
      <c r="O205" s="16">
        <f t="shared" si="207"/>
        <v>0</v>
      </c>
      <c r="P205" s="16">
        <f t="shared" si="208"/>
        <v>0</v>
      </c>
      <c r="Q205" s="16">
        <f t="shared" si="209"/>
        <v>72</v>
      </c>
      <c r="R205" s="16">
        <f t="shared" si="196"/>
        <v>92</v>
      </c>
      <c r="S205" s="16">
        <f t="shared" si="196"/>
        <v>90</v>
      </c>
      <c r="T205" s="16">
        <f t="shared" si="196"/>
        <v>91</v>
      </c>
      <c r="U205" s="16">
        <f t="shared" si="196"/>
        <v>0</v>
      </c>
      <c r="V205" s="106">
        <f t="shared" si="211"/>
        <v>0</v>
      </c>
      <c r="W205" s="141">
        <f t="shared" si="212"/>
        <v>0</v>
      </c>
      <c r="X205" s="63">
        <f>($L205+SUM($W205:W205))*(P$11*P205)</f>
        <v>0</v>
      </c>
      <c r="Y205" s="63">
        <f>($L205+SUM($W205:X205))*(Q$11*Q205)</f>
        <v>-0.03797260273972603</v>
      </c>
      <c r="Z205" s="63">
        <f>($L205+SUM($W205:Y205))*(R$11*R205)</f>
        <v>-0.04885553912553951</v>
      </c>
      <c r="AA205" s="63">
        <f>($L205+SUM($W205:Z205))*(S$11*S205)</f>
        <v>-0.048215092183220794</v>
      </c>
      <c r="AB205" s="63">
        <f>($L205+SUM($W205:AA205))*(T$11*T205)</f>
        <v>-0.049171541645053225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10"/>
        <v>-0.18421477569353956</v>
      </c>
    </row>
    <row r="206" spans="1:31" ht="12.75">
      <c r="A206" s="16">
        <v>7</v>
      </c>
      <c r="B206" s="15">
        <f t="shared" si="170"/>
        <v>42552</v>
      </c>
      <c r="C206" s="229">
        <f t="shared" si="205"/>
        <v>42585</v>
      </c>
      <c r="D206" s="229">
        <f t="shared" si="205"/>
        <v>42600</v>
      </c>
      <c r="E206" s="30" t="s">
        <v>207</v>
      </c>
      <c r="F206" s="3">
        <v>9</v>
      </c>
      <c r="G206" s="321">
        <v>59</v>
      </c>
      <c r="H206" s="232">
        <f aca="true" t="shared" si="216" ref="H206:H211">$K$8</f>
        <v>1.33</v>
      </c>
      <c r="I206" s="232">
        <f t="shared" si="203"/>
        <v>1.34</v>
      </c>
      <c r="J206" s="56">
        <f t="shared" si="171"/>
        <v>79.06</v>
      </c>
      <c r="K206" s="74">
        <f t="shared" si="148"/>
        <v>78.47</v>
      </c>
      <c r="L206" s="77">
        <f t="shared" si="213"/>
        <v>0.5900000000000034</v>
      </c>
      <c r="M206" s="75">
        <f t="shared" si="150"/>
        <v>0.018135279955475078</v>
      </c>
      <c r="N206" s="76">
        <f t="shared" si="214"/>
        <v>0.6081352799554784</v>
      </c>
      <c r="O206" s="16">
        <f t="shared" si="207"/>
        <v>0</v>
      </c>
      <c r="P206" s="16">
        <f t="shared" si="208"/>
        <v>0</v>
      </c>
      <c r="Q206" s="16">
        <f t="shared" si="209"/>
        <v>44</v>
      </c>
      <c r="R206" s="16">
        <f t="shared" si="196"/>
        <v>92</v>
      </c>
      <c r="S206" s="16">
        <f t="shared" si="196"/>
        <v>90</v>
      </c>
      <c r="T206" s="16">
        <f t="shared" si="196"/>
        <v>91</v>
      </c>
      <c r="U206" s="16">
        <f t="shared" si="196"/>
        <v>0</v>
      </c>
      <c r="V206" s="106">
        <f t="shared" si="211"/>
        <v>0</v>
      </c>
      <c r="W206" s="141">
        <f t="shared" si="212"/>
        <v>0</v>
      </c>
      <c r="X206" s="63">
        <f>($L206+SUM($W206:W206))*(P$11*P206)</f>
        <v>0</v>
      </c>
      <c r="Y206" s="63">
        <f>($L206+SUM($W206:X206))*(Q$11*Q206)</f>
        <v>0.0024893150684931658</v>
      </c>
      <c r="Z206" s="63">
        <f>($L206+SUM($W206:Y206))*(R$11*R206)</f>
        <v>0.005226892039782354</v>
      </c>
      <c r="AA206" s="63">
        <f>($L206+SUM($W206:Z206))*(S$11*S206)</f>
        <v>0.005158372746276928</v>
      </c>
      <c r="AB206" s="63">
        <f>($L206+SUM($W206:AA206))*(T$11*T206)</f>
        <v>0.0052607001009226315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10"/>
        <v>0.018135279955475078</v>
      </c>
    </row>
    <row r="207" spans="1:31" ht="12.75">
      <c r="A207" s="3">
        <v>8</v>
      </c>
      <c r="B207" s="15">
        <f t="shared" si="170"/>
        <v>42583</v>
      </c>
      <c r="C207" s="229">
        <f t="shared" si="205"/>
        <v>42619</v>
      </c>
      <c r="D207" s="229">
        <f t="shared" si="205"/>
        <v>42634</v>
      </c>
      <c r="E207" s="30" t="s">
        <v>207</v>
      </c>
      <c r="F207" s="3">
        <v>9</v>
      </c>
      <c r="G207" s="321">
        <v>59</v>
      </c>
      <c r="H207" s="232">
        <f t="shared" si="216"/>
        <v>1.33</v>
      </c>
      <c r="I207" s="232">
        <f t="shared" si="203"/>
        <v>1.34</v>
      </c>
      <c r="J207" s="56">
        <f t="shared" si="171"/>
        <v>79.06</v>
      </c>
      <c r="K207" s="74">
        <f t="shared" si="148"/>
        <v>78.47</v>
      </c>
      <c r="L207" s="77">
        <f t="shared" si="213"/>
        <v>0.5900000000000034</v>
      </c>
      <c r="M207" s="75">
        <f t="shared" si="150"/>
        <v>0.016160922496133615</v>
      </c>
      <c r="N207" s="76">
        <f t="shared" si="214"/>
        <v>0.6061609224961371</v>
      </c>
      <c r="O207" s="16">
        <f t="shared" si="207"/>
        <v>0</v>
      </c>
      <c r="P207" s="16">
        <f t="shared" si="208"/>
        <v>0</v>
      </c>
      <c r="Q207" s="16">
        <f t="shared" si="209"/>
        <v>10</v>
      </c>
      <c r="R207" s="16">
        <f t="shared" si="196"/>
        <v>92</v>
      </c>
      <c r="S207" s="16">
        <f t="shared" si="196"/>
        <v>90</v>
      </c>
      <c r="T207" s="16">
        <f t="shared" si="196"/>
        <v>91</v>
      </c>
      <c r="U207" s="16">
        <f t="shared" si="196"/>
        <v>0</v>
      </c>
      <c r="V207" s="106">
        <f t="shared" si="211"/>
        <v>0</v>
      </c>
      <c r="W207" s="141">
        <f t="shared" si="212"/>
        <v>0</v>
      </c>
      <c r="X207" s="63">
        <f>($L207+SUM($W207:W207))*(P$11*P207)</f>
        <v>0</v>
      </c>
      <c r="Y207" s="63">
        <f>($L207+SUM($W207:X207))*(Q$11*Q207)</f>
        <v>0.0005657534246575375</v>
      </c>
      <c r="Z207" s="63">
        <f>($L207+SUM($W207:Y207))*(R$11*R207)</f>
        <v>0.005209922537061393</v>
      </c>
      <c r="AA207" s="63">
        <f>($L207+SUM($W207:Z207))*(S$11*S207)</f>
        <v>0.00514162569665596</v>
      </c>
      <c r="AB207" s="63">
        <f>($L207+SUM($W207:AA207))*(T$11*T207)</f>
        <v>0.005243620837758726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10"/>
        <v>0.016160922496133615</v>
      </c>
    </row>
    <row r="208" spans="1:31" ht="12.75">
      <c r="A208" s="3">
        <v>9</v>
      </c>
      <c r="B208" s="15">
        <f t="shared" si="170"/>
        <v>42614</v>
      </c>
      <c r="C208" s="229">
        <f t="shared" si="205"/>
        <v>42648</v>
      </c>
      <c r="D208" s="229">
        <f t="shared" si="205"/>
        <v>42663</v>
      </c>
      <c r="E208" s="30" t="s">
        <v>207</v>
      </c>
      <c r="F208" s="3">
        <v>9</v>
      </c>
      <c r="G208" s="321">
        <v>53</v>
      </c>
      <c r="H208" s="232">
        <f t="shared" si="216"/>
        <v>1.33</v>
      </c>
      <c r="I208" s="232">
        <f t="shared" si="203"/>
        <v>1.34</v>
      </c>
      <c r="J208" s="56">
        <f t="shared" si="171"/>
        <v>71.02000000000001</v>
      </c>
      <c r="K208" s="74">
        <f t="shared" si="148"/>
        <v>70.49000000000001</v>
      </c>
      <c r="L208" s="77">
        <f t="shared" si="213"/>
        <v>0.5300000000000011</v>
      </c>
      <c r="M208" s="75">
        <f t="shared" si="150"/>
        <v>0.013013350491668258</v>
      </c>
      <c r="N208" s="76">
        <f t="shared" si="214"/>
        <v>0.5430133504916694</v>
      </c>
      <c r="O208" s="16">
        <f t="shared" si="207"/>
        <v>0</v>
      </c>
      <c r="P208" s="16">
        <f t="shared" si="208"/>
        <v>0</v>
      </c>
      <c r="Q208" s="16">
        <f t="shared" si="209"/>
        <v>0</v>
      </c>
      <c r="R208" s="16">
        <f aca="true" t="shared" si="217" ref="R208:R223">IF($D208&lt;R$8,R$12,IF($D208&lt;S$8,S$8-$D208,0))</f>
        <v>73</v>
      </c>
      <c r="S208" s="16">
        <f aca="true" t="shared" si="218" ref="S208:U223">IF($D208&lt;S$8,S$12,IF($D208&lt;T$8,T$8-$D208,0))</f>
        <v>90</v>
      </c>
      <c r="T208" s="16">
        <f t="shared" si="218"/>
        <v>91</v>
      </c>
      <c r="U208" s="16">
        <f t="shared" si="218"/>
        <v>0</v>
      </c>
      <c r="V208" s="106">
        <f t="shared" si="211"/>
        <v>0</v>
      </c>
      <c r="W208" s="141">
        <f t="shared" si="212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0.0037100000000000084</v>
      </c>
      <c r="AA208" s="63">
        <f>($L208+SUM($W208:Z208))*(S$11*S208)</f>
        <v>0.004605990410958914</v>
      </c>
      <c r="AB208" s="63">
        <f>($L208+SUM($W208:AA208))*(T$11*T208)</f>
        <v>0.004697360080709336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10"/>
        <v>0.013013350491668258</v>
      </c>
    </row>
    <row r="209" spans="1:31" ht="12.75">
      <c r="A209" s="16">
        <v>10</v>
      </c>
      <c r="B209" s="15">
        <f t="shared" si="170"/>
        <v>42644</v>
      </c>
      <c r="C209" s="229">
        <f t="shared" si="205"/>
        <v>42677</v>
      </c>
      <c r="D209" s="229">
        <f t="shared" si="205"/>
        <v>42692</v>
      </c>
      <c r="E209" s="30" t="s">
        <v>207</v>
      </c>
      <c r="F209" s="3">
        <v>9</v>
      </c>
      <c r="G209" s="321">
        <v>49</v>
      </c>
      <c r="H209" s="232">
        <f t="shared" si="216"/>
        <v>1.33</v>
      </c>
      <c r="I209" s="232">
        <f t="shared" si="203"/>
        <v>1.34</v>
      </c>
      <c r="J209" s="56">
        <f t="shared" si="171"/>
        <v>65.66000000000001</v>
      </c>
      <c r="K209" s="74">
        <f t="shared" si="148"/>
        <v>65.17</v>
      </c>
      <c r="L209" s="77">
        <f t="shared" si="213"/>
        <v>0.4900000000000091</v>
      </c>
      <c r="M209" s="75">
        <f t="shared" si="150"/>
        <v>0.010644855921785622</v>
      </c>
      <c r="N209" s="76">
        <f t="shared" si="214"/>
        <v>0.5006448559217948</v>
      </c>
      <c r="O209" s="16">
        <f t="shared" si="207"/>
        <v>0</v>
      </c>
      <c r="P209" s="16">
        <f t="shared" si="208"/>
        <v>0</v>
      </c>
      <c r="Q209" s="16">
        <f t="shared" si="209"/>
        <v>0</v>
      </c>
      <c r="R209" s="16">
        <f t="shared" si="217"/>
        <v>44</v>
      </c>
      <c r="S209" s="16">
        <f t="shared" si="218"/>
        <v>90</v>
      </c>
      <c r="T209" s="16">
        <f t="shared" si="218"/>
        <v>91</v>
      </c>
      <c r="U209" s="16">
        <f t="shared" si="218"/>
        <v>0</v>
      </c>
      <c r="V209" s="106">
        <f t="shared" si="211"/>
        <v>0</v>
      </c>
      <c r="W209" s="141">
        <f t="shared" si="212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0.0020673972602740114</v>
      </c>
      <c r="AA209" s="63">
        <f>($L209+SUM($W209:Z209))*(S$11*S209)</f>
        <v>0.004246609044849019</v>
      </c>
      <c r="AB209" s="63">
        <f>($L209+SUM($W209:AA209))*(T$11*T209)</f>
        <v>0.004330849616662591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10"/>
        <v>0.010644855921785622</v>
      </c>
    </row>
    <row r="210" spans="1:31" ht="12.75">
      <c r="A210" s="3">
        <v>11</v>
      </c>
      <c r="B210" s="15">
        <f t="shared" si="170"/>
        <v>42675</v>
      </c>
      <c r="C210" s="229">
        <f t="shared" si="205"/>
        <v>42709</v>
      </c>
      <c r="D210" s="229">
        <f t="shared" si="205"/>
        <v>42724</v>
      </c>
      <c r="E210" s="30" t="s">
        <v>207</v>
      </c>
      <c r="F210" s="3">
        <v>9</v>
      </c>
      <c r="G210" s="321">
        <v>43</v>
      </c>
      <c r="H210" s="232">
        <f t="shared" si="216"/>
        <v>1.33</v>
      </c>
      <c r="I210" s="232">
        <f t="shared" si="203"/>
        <v>1.34</v>
      </c>
      <c r="J210" s="56">
        <f t="shared" si="171"/>
        <v>57.620000000000005</v>
      </c>
      <c r="K210" s="74">
        <f aca="true" t="shared" si="219" ref="K210:K221">+$G210*H210</f>
        <v>57.190000000000005</v>
      </c>
      <c r="L210" s="77">
        <f t="shared" si="213"/>
        <v>0.4299999999999997</v>
      </c>
      <c r="M210" s="75">
        <f t="shared" si="150"/>
        <v>0.007998952130979361</v>
      </c>
      <c r="N210" s="76">
        <f t="shared" si="214"/>
        <v>0.43799895213097906</v>
      </c>
      <c r="O210" s="16">
        <f t="shared" si="207"/>
        <v>0</v>
      </c>
      <c r="P210" s="16">
        <f t="shared" si="208"/>
        <v>0</v>
      </c>
      <c r="Q210" s="16">
        <f t="shared" si="209"/>
        <v>0</v>
      </c>
      <c r="R210" s="16">
        <f t="shared" si="217"/>
        <v>12</v>
      </c>
      <c r="S210" s="16">
        <f t="shared" si="218"/>
        <v>90</v>
      </c>
      <c r="T210" s="16">
        <f t="shared" si="218"/>
        <v>91</v>
      </c>
      <c r="U210" s="16">
        <f t="shared" si="218"/>
        <v>0</v>
      </c>
      <c r="V210" s="106">
        <f t="shared" si="211"/>
        <v>0</v>
      </c>
      <c r="W210" s="141">
        <f t="shared" si="212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0.0004947945205479449</v>
      </c>
      <c r="AA210" s="63">
        <f>($L210+SUM($W210:Z210))*(S$11*S210)</f>
        <v>0.003715229048601987</v>
      </c>
      <c r="AB210" s="63">
        <f>($L210+SUM($W210:AA210))*(T$11*T210)</f>
        <v>0.0037889285618294293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10"/>
        <v>0.007998952130979361</v>
      </c>
    </row>
    <row r="211" spans="1:31" s="69" customFormat="1" ht="12.75">
      <c r="A211" s="3">
        <v>12</v>
      </c>
      <c r="B211" s="83">
        <f t="shared" si="170"/>
        <v>42705</v>
      </c>
      <c r="C211" s="229">
        <f t="shared" si="205"/>
        <v>42740</v>
      </c>
      <c r="D211" s="229">
        <f t="shared" si="205"/>
        <v>42755</v>
      </c>
      <c r="E211" s="84" t="s">
        <v>207</v>
      </c>
      <c r="F211" s="81">
        <v>9</v>
      </c>
      <c r="G211" s="322">
        <v>45</v>
      </c>
      <c r="H211" s="233">
        <f t="shared" si="216"/>
        <v>1.33</v>
      </c>
      <c r="I211" s="233">
        <f t="shared" si="203"/>
        <v>1.34</v>
      </c>
      <c r="J211" s="85">
        <f t="shared" si="171"/>
        <v>60.300000000000004</v>
      </c>
      <c r="K211" s="86">
        <f t="shared" si="219"/>
        <v>59.85</v>
      </c>
      <c r="L211" s="87">
        <f t="shared" si="213"/>
        <v>0.45000000000000284</v>
      </c>
      <c r="M211" s="88">
        <f t="shared" si="150"/>
        <v>0.007017144877087678</v>
      </c>
      <c r="N211" s="89">
        <f t="shared" si="214"/>
        <v>0.4570171448770905</v>
      </c>
      <c r="O211" s="81">
        <f t="shared" si="207"/>
        <v>0</v>
      </c>
      <c r="P211" s="81">
        <f t="shared" si="208"/>
        <v>0</v>
      </c>
      <c r="Q211" s="81">
        <f t="shared" si="209"/>
        <v>0</v>
      </c>
      <c r="R211" s="81">
        <f t="shared" si="217"/>
        <v>0</v>
      </c>
      <c r="S211" s="81">
        <f t="shared" si="218"/>
        <v>71</v>
      </c>
      <c r="T211" s="81">
        <f t="shared" si="218"/>
        <v>91</v>
      </c>
      <c r="U211" s="81">
        <f t="shared" si="218"/>
        <v>0</v>
      </c>
      <c r="V211" s="107">
        <f t="shared" si="211"/>
        <v>0</v>
      </c>
      <c r="W211" s="142">
        <f t="shared" si="212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0.0030636986301370056</v>
      </c>
      <c r="AB211" s="90">
        <f>($L211+SUM($W211:AA211))*(T$11*T211)</f>
        <v>0.003953446246950673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10"/>
        <v>0.007017144877087678</v>
      </c>
    </row>
    <row r="212" spans="1:31" ht="12.75">
      <c r="A212" s="16">
        <v>1</v>
      </c>
      <c r="B212" s="15">
        <f t="shared" si="170"/>
        <v>42370</v>
      </c>
      <c r="C212" s="228">
        <f t="shared" si="205"/>
        <v>42403</v>
      </c>
      <c r="D212" s="228">
        <f t="shared" si="205"/>
        <v>42418</v>
      </c>
      <c r="E212" s="118" t="s">
        <v>141</v>
      </c>
      <c r="F212" s="16">
        <v>9</v>
      </c>
      <c r="G212" s="321">
        <v>97</v>
      </c>
      <c r="H212" s="232">
        <f aca="true" t="shared" si="220" ref="H212:H217">$K$3</f>
        <v>1.44</v>
      </c>
      <c r="I212" s="232">
        <f t="shared" si="203"/>
        <v>1.34</v>
      </c>
      <c r="J212" s="56">
        <f t="shared" si="171"/>
        <v>129.98000000000002</v>
      </c>
      <c r="K212" s="57">
        <f t="shared" si="219"/>
        <v>139.68</v>
      </c>
      <c r="L212" s="58">
        <f t="shared" si="213"/>
        <v>-9.699999999999989</v>
      </c>
      <c r="M212" s="55">
        <f aca="true" t="shared" si="221" ref="M212:M223">+AE212</f>
        <v>-0.4693282880781321</v>
      </c>
      <c r="N212" s="29">
        <f t="shared" si="214"/>
        <v>-10.169328288078122</v>
      </c>
      <c r="O212" s="16">
        <f t="shared" si="207"/>
        <v>43</v>
      </c>
      <c r="P212" s="16">
        <f t="shared" si="208"/>
        <v>91</v>
      </c>
      <c r="Q212" s="16">
        <f t="shared" si="209"/>
        <v>92</v>
      </c>
      <c r="R212" s="16">
        <f t="shared" si="217"/>
        <v>92</v>
      </c>
      <c r="S212" s="16">
        <f t="shared" si="218"/>
        <v>90</v>
      </c>
      <c r="T212" s="16">
        <f t="shared" si="218"/>
        <v>91</v>
      </c>
      <c r="U212" s="16">
        <f t="shared" si="218"/>
        <v>0</v>
      </c>
      <c r="V212" s="106">
        <f>IF(W$8&lt;V$8,0,IF($D212&lt;V$8,V$12,IF($D212&lt;W$8,W$8-$D212,0)))</f>
        <v>0</v>
      </c>
      <c r="W212" s="141">
        <f>$L212*O$11*O212</f>
        <v>-0.03713904109589037</v>
      </c>
      <c r="X212" s="63">
        <f>($L212+SUM($W212:W212))*(P$11*P212)</f>
        <v>-0.08391457533252009</v>
      </c>
      <c r="Y212" s="63">
        <f>($L212+SUM($W212:X212))*(Q$11*Q212)</f>
        <v>-0.08664052779424507</v>
      </c>
      <c r="Z212" s="63">
        <f>($L212+SUM($W212:Y212))*(R$11*R212)</f>
        <v>-0.08740486340930663</v>
      </c>
      <c r="AA212" s="63">
        <f>($L212+SUM($W212:Z212))*(S$11*S212)</f>
        <v>-0.08625907362750862</v>
      </c>
      <c r="AB212" s="63">
        <f>($L212+SUM($W212:AA212))*(T$11*T212)</f>
        <v>-0.08797020681866131</v>
      </c>
      <c r="AC212" s="63">
        <f>($L212+SUM($W212:AB212))*(U$11*U212)</f>
        <v>0</v>
      </c>
      <c r="AD212" s="63">
        <f>($L212+SUM($W212:AC212))*(V$11*V212)</f>
        <v>0</v>
      </c>
      <c r="AE212" s="110">
        <f t="shared" si="210"/>
        <v>-0.4693282880781321</v>
      </c>
    </row>
    <row r="213" spans="1:31" ht="12.75">
      <c r="A213" s="3">
        <v>2</v>
      </c>
      <c r="B213" s="15">
        <f t="shared" si="170"/>
        <v>42401</v>
      </c>
      <c r="C213" s="229">
        <f t="shared" si="205"/>
        <v>42432</v>
      </c>
      <c r="D213" s="229">
        <f t="shared" si="205"/>
        <v>42447</v>
      </c>
      <c r="E213" s="70" t="s">
        <v>141</v>
      </c>
      <c r="F213" s="3">
        <v>9</v>
      </c>
      <c r="G213" s="321">
        <v>93</v>
      </c>
      <c r="H213" s="232">
        <f t="shared" si="220"/>
        <v>1.44</v>
      </c>
      <c r="I213" s="232">
        <f t="shared" si="203"/>
        <v>1.34</v>
      </c>
      <c r="J213" s="56">
        <f t="shared" si="171"/>
        <v>124.62</v>
      </c>
      <c r="K213" s="57">
        <f t="shared" si="219"/>
        <v>133.92</v>
      </c>
      <c r="L213" s="58">
        <f t="shared" si="213"/>
        <v>-9.299999999999983</v>
      </c>
      <c r="M213" s="55">
        <f t="shared" si="221"/>
        <v>-0.42489426665077523</v>
      </c>
      <c r="N213" s="29">
        <f t="shared" si="214"/>
        <v>-9.724894266650757</v>
      </c>
      <c r="O213" s="16">
        <f aca="true" t="shared" si="222" ref="O213:U213">IF($D213&lt;O$8,O$12,IF($D213&lt;P$8,P$8-$D213,0))</f>
        <v>14</v>
      </c>
      <c r="P213" s="16">
        <f t="shared" si="222"/>
        <v>91</v>
      </c>
      <c r="Q213" s="16">
        <f t="shared" si="222"/>
        <v>92</v>
      </c>
      <c r="R213" s="16">
        <f t="shared" si="222"/>
        <v>92</v>
      </c>
      <c r="S213" s="16">
        <f t="shared" si="222"/>
        <v>90</v>
      </c>
      <c r="T213" s="16">
        <f t="shared" si="222"/>
        <v>91</v>
      </c>
      <c r="U213" s="16">
        <f t="shared" si="222"/>
        <v>0</v>
      </c>
      <c r="V213" s="106">
        <f>IF(W$8&lt;V$8,0,IF($D213&lt;V$8,V$12,IF($D213&lt;W$8,W$8-$D213,0)))</f>
        <v>0</v>
      </c>
      <c r="W213" s="141">
        <f>$L213*O$11*O213</f>
        <v>-0.011593150684931485</v>
      </c>
      <c r="X213" s="63">
        <f>($L213+SUM($W213:W213))*(P$11*P213)</f>
        <v>-0.08024722473522222</v>
      </c>
      <c r="Y213" s="63">
        <f>($L213+SUM($W213:X213))*(Q$11*Q213)</f>
        <v>-0.0828540438598708</v>
      </c>
      <c r="Z213" s="63">
        <f>($L213+SUM($W213:Y213))*(R$11*R213)</f>
        <v>-0.08358497542488118</v>
      </c>
      <c r="AA213" s="63">
        <f>($L213+SUM($W213:Z213))*(S$11*S213)</f>
        <v>-0.08248926052964493</v>
      </c>
      <c r="AB213" s="63">
        <f>($L213+SUM($W213:AA213))*(T$11*T213)</f>
        <v>-0.08412561141622463</v>
      </c>
      <c r="AC213" s="63">
        <f>($L213+SUM($W213:AB213))*(U$11*U213)</f>
        <v>0</v>
      </c>
      <c r="AD213" s="63">
        <f>($L213+SUM($W213:AC213))*(V$11*V213)</f>
        <v>0</v>
      </c>
      <c r="AE213" s="110">
        <f>SUM(W213:AD213)</f>
        <v>-0.42489426665077523</v>
      </c>
    </row>
    <row r="214" spans="1:31" ht="12.75">
      <c r="A214" s="3">
        <v>3</v>
      </c>
      <c r="B214" s="15">
        <f t="shared" si="170"/>
        <v>42430</v>
      </c>
      <c r="C214" s="229">
        <f t="shared" si="205"/>
        <v>42465</v>
      </c>
      <c r="D214" s="229">
        <f t="shared" si="205"/>
        <v>42480</v>
      </c>
      <c r="E214" s="70" t="s">
        <v>141</v>
      </c>
      <c r="F214" s="3">
        <v>9</v>
      </c>
      <c r="G214" s="321">
        <v>95</v>
      </c>
      <c r="H214" s="232">
        <f t="shared" si="220"/>
        <v>1.44</v>
      </c>
      <c r="I214" s="232">
        <f t="shared" si="203"/>
        <v>1.34</v>
      </c>
      <c r="J214" s="56">
        <f t="shared" si="171"/>
        <v>127.30000000000001</v>
      </c>
      <c r="K214" s="57">
        <f t="shared" si="219"/>
        <v>136.79999999999998</v>
      </c>
      <c r="L214" s="58">
        <f>+J214-K214</f>
        <v>-9.499999999999972</v>
      </c>
      <c r="M214" s="55">
        <f t="shared" si="221"/>
        <v>-0.4039635638733138</v>
      </c>
      <c r="N214" s="29">
        <f>SUM(L214:M214)</f>
        <v>-9.903963563873285</v>
      </c>
      <c r="O214" s="16">
        <f t="shared" si="207"/>
        <v>0</v>
      </c>
      <c r="P214" s="16">
        <f t="shared" si="208"/>
        <v>72</v>
      </c>
      <c r="Q214" s="16">
        <f t="shared" si="209"/>
        <v>92</v>
      </c>
      <c r="R214" s="16">
        <f t="shared" si="217"/>
        <v>92</v>
      </c>
      <c r="S214" s="16">
        <f t="shared" si="218"/>
        <v>90</v>
      </c>
      <c r="T214" s="16">
        <f t="shared" si="218"/>
        <v>91</v>
      </c>
      <c r="U214" s="16">
        <f t="shared" si="218"/>
        <v>0</v>
      </c>
      <c r="V214" s="106">
        <f aca="true" t="shared" si="223" ref="V214:V223">IF(W$8&lt;V$8,0,IF($D214&lt;V$8,V$12,IF($D214&lt;W$8,W$8-$D214,0)))</f>
        <v>0</v>
      </c>
      <c r="W214" s="141">
        <f aca="true" t="shared" si="224" ref="W214:W223">$L214*O$11*O214</f>
        <v>0</v>
      </c>
      <c r="X214" s="63">
        <f>($L214+SUM($W214:W214))*(P$11*P214)</f>
        <v>-0.06477698630136967</v>
      </c>
      <c r="Y214" s="63">
        <f>($L214+SUM($W214:X214))*(Q$11*Q214)</f>
        <v>-0.08437967642709678</v>
      </c>
      <c r="Z214" s="63">
        <f>($L214+SUM($W214:Y214))*(R$11*R214)</f>
        <v>-0.08512406699722076</v>
      </c>
      <c r="AA214" s="63">
        <f>($L214+SUM($W214:Z214))*(S$11*S214)</f>
        <v>-0.08400817616064611</v>
      </c>
      <c r="AB214" s="63">
        <f>($L214+SUM($W214:AA214))*(T$11*T214)</f>
        <v>-0.0856746579869805</v>
      </c>
      <c r="AC214" s="63">
        <f>($L214+SUM($W214:AB214))*(U$11*U214)</f>
        <v>0</v>
      </c>
      <c r="AD214" s="63">
        <f>($L214+SUM($W214:AC214))*(V$11*V214)</f>
        <v>0</v>
      </c>
      <c r="AE214" s="110">
        <f t="shared" si="210"/>
        <v>-0.4039635638733138</v>
      </c>
    </row>
    <row r="215" spans="1:31" ht="12.75">
      <c r="A215" s="16">
        <v>4</v>
      </c>
      <c r="B215" s="15">
        <f t="shared" si="170"/>
        <v>42461</v>
      </c>
      <c r="C215" s="229">
        <f t="shared" si="205"/>
        <v>42494</v>
      </c>
      <c r="D215" s="229">
        <f t="shared" si="205"/>
        <v>42509</v>
      </c>
      <c r="E215" s="70" t="s">
        <v>141</v>
      </c>
      <c r="F215" s="3">
        <v>9</v>
      </c>
      <c r="G215" s="321">
        <v>85</v>
      </c>
      <c r="H215" s="232">
        <f t="shared" si="220"/>
        <v>1.44</v>
      </c>
      <c r="I215" s="232">
        <f t="shared" si="203"/>
        <v>1.34</v>
      </c>
      <c r="J215" s="56">
        <f t="shared" si="171"/>
        <v>113.9</v>
      </c>
      <c r="K215" s="57">
        <f t="shared" si="219"/>
        <v>122.39999999999999</v>
      </c>
      <c r="L215" s="58">
        <f aca="true" t="shared" si="225" ref="L215:L223">+J215-K215</f>
        <v>-8.499999999999986</v>
      </c>
      <c r="M215" s="55">
        <f t="shared" si="221"/>
        <v>-0.3372689075423163</v>
      </c>
      <c r="N215" s="29">
        <f aca="true" t="shared" si="226" ref="N215:N223">SUM(L215:M215)</f>
        <v>-8.837268907542303</v>
      </c>
      <c r="O215" s="16">
        <f t="shared" si="207"/>
        <v>0</v>
      </c>
      <c r="P215" s="16">
        <f t="shared" si="208"/>
        <v>43</v>
      </c>
      <c r="Q215" s="16">
        <f t="shared" si="209"/>
        <v>92</v>
      </c>
      <c r="R215" s="16">
        <f t="shared" si="217"/>
        <v>92</v>
      </c>
      <c r="S215" s="16">
        <f t="shared" si="218"/>
        <v>90</v>
      </c>
      <c r="T215" s="16">
        <f t="shared" si="218"/>
        <v>91</v>
      </c>
      <c r="U215" s="16">
        <f t="shared" si="218"/>
        <v>0</v>
      </c>
      <c r="V215" s="106">
        <f t="shared" si="223"/>
        <v>0</v>
      </c>
      <c r="W215" s="141">
        <f t="shared" si="224"/>
        <v>0</v>
      </c>
      <c r="X215" s="63">
        <f>($L215+SUM($W215:W215))*(P$11*P215)</f>
        <v>-0.034614018264840125</v>
      </c>
      <c r="Y215" s="63">
        <f>($L215+SUM($W215:X215))*(Q$11*Q215)</f>
        <v>-0.07529166339400752</v>
      </c>
      <c r="Z215" s="63">
        <f>($L215+SUM($W215:Y215))*(R$11*R215)</f>
        <v>-0.07595588026011356</v>
      </c>
      <c r="AA215" s="63">
        <f>($L215+SUM($W215:Z215))*(S$11*S215)</f>
        <v>-0.0749601751234101</v>
      </c>
      <c r="AB215" s="63">
        <f>($L215+SUM($W215:AA215))*(T$11*T215)</f>
        <v>-0.07644717049994496</v>
      </c>
      <c r="AC215" s="63">
        <f>($L215+SUM($W215:AB215))*(U$11*U215)</f>
        <v>0</v>
      </c>
      <c r="AD215" s="63">
        <f>($L215+SUM($W215:AC215))*(V$11*V215)</f>
        <v>0</v>
      </c>
      <c r="AE215" s="110">
        <f t="shared" si="210"/>
        <v>-0.3372689075423163</v>
      </c>
    </row>
    <row r="216" spans="1:31" ht="12.75">
      <c r="A216" s="3">
        <v>5</v>
      </c>
      <c r="B216" s="15">
        <f t="shared" si="170"/>
        <v>42491</v>
      </c>
      <c r="C216" s="229">
        <f t="shared" si="205"/>
        <v>42524</v>
      </c>
      <c r="D216" s="229">
        <f t="shared" si="205"/>
        <v>42541</v>
      </c>
      <c r="E216" s="30" t="s">
        <v>141</v>
      </c>
      <c r="F216" s="3">
        <v>9</v>
      </c>
      <c r="G216" s="321">
        <v>63</v>
      </c>
      <c r="H216" s="232">
        <f t="shared" si="220"/>
        <v>1.44</v>
      </c>
      <c r="I216" s="232">
        <f t="shared" si="203"/>
        <v>1.34</v>
      </c>
      <c r="J216" s="56">
        <f t="shared" si="171"/>
        <v>84.42</v>
      </c>
      <c r="K216" s="57">
        <f t="shared" si="219"/>
        <v>90.72</v>
      </c>
      <c r="L216" s="58">
        <f t="shared" si="225"/>
        <v>-6.299999999999997</v>
      </c>
      <c r="M216" s="55">
        <f t="shared" si="221"/>
        <v>-0.23020656690404803</v>
      </c>
      <c r="N216" s="29">
        <f t="shared" si="226"/>
        <v>-6.530206566904045</v>
      </c>
      <c r="O216" s="16">
        <f t="shared" si="207"/>
        <v>0</v>
      </c>
      <c r="P216" s="16">
        <f t="shared" si="208"/>
        <v>11</v>
      </c>
      <c r="Q216" s="16">
        <f t="shared" si="209"/>
        <v>92</v>
      </c>
      <c r="R216" s="16">
        <f t="shared" si="217"/>
        <v>92</v>
      </c>
      <c r="S216" s="16">
        <f t="shared" si="218"/>
        <v>90</v>
      </c>
      <c r="T216" s="16">
        <f t="shared" si="218"/>
        <v>91</v>
      </c>
      <c r="U216" s="16">
        <f t="shared" si="218"/>
        <v>0</v>
      </c>
      <c r="V216" s="106">
        <f t="shared" si="223"/>
        <v>0</v>
      </c>
      <c r="W216" s="141">
        <f t="shared" si="224"/>
        <v>0</v>
      </c>
      <c r="X216" s="63">
        <f>($L216+SUM($W216:W216))*(P$11*P216)</f>
        <v>-0.006562931506849313</v>
      </c>
      <c r="Y216" s="63">
        <f>($L216+SUM($W216:X216))*(Q$11*Q216)</f>
        <v>-0.0556359798341152</v>
      </c>
      <c r="Z216" s="63">
        <f>($L216+SUM($W216:Y216))*(R$11*R216)</f>
        <v>-0.05612679587539151</v>
      </c>
      <c r="AA216" s="63">
        <f>($L216+SUM($W216:Z216))*(S$11*S216)</f>
        <v>-0.055391030075976753</v>
      </c>
      <c r="AB216" s="63">
        <f>($L216+SUM($W216:AA216))*(T$11*T216)</f>
        <v>-0.05648982961171526</v>
      </c>
      <c r="AC216" s="63">
        <f>($L216+SUM($W216:AB216))*(U$11*U216)</f>
        <v>0</v>
      </c>
      <c r="AD216" s="63">
        <f>($L216+SUM($W216:AC216))*(V$11*V216)</f>
        <v>0</v>
      </c>
      <c r="AE216" s="110">
        <f t="shared" si="210"/>
        <v>-0.23020656690404803</v>
      </c>
    </row>
    <row r="217" spans="1:31" ht="12.75">
      <c r="A217" s="3">
        <v>6</v>
      </c>
      <c r="B217" s="15">
        <f t="shared" si="170"/>
        <v>42522</v>
      </c>
      <c r="C217" s="229">
        <f t="shared" si="205"/>
        <v>42557</v>
      </c>
      <c r="D217" s="229">
        <f t="shared" si="205"/>
        <v>42572</v>
      </c>
      <c r="E217" s="30" t="s">
        <v>141</v>
      </c>
      <c r="F217" s="3">
        <v>9</v>
      </c>
      <c r="G217" s="321">
        <v>88</v>
      </c>
      <c r="H217" s="232">
        <f t="shared" si="220"/>
        <v>1.44</v>
      </c>
      <c r="I217" s="232">
        <f t="shared" si="203"/>
        <v>1.34</v>
      </c>
      <c r="J217" s="56">
        <f t="shared" si="171"/>
        <v>117.92</v>
      </c>
      <c r="K217" s="57">
        <f t="shared" si="219"/>
        <v>126.72</v>
      </c>
      <c r="L217" s="77">
        <f t="shared" si="225"/>
        <v>-8.799999999999997</v>
      </c>
      <c r="M217" s="78">
        <f t="shared" si="221"/>
        <v>-0.2947436411096632</v>
      </c>
      <c r="N217" s="76">
        <f t="shared" si="226"/>
        <v>-9.09474364110966</v>
      </c>
      <c r="O217" s="16">
        <f t="shared" si="207"/>
        <v>0</v>
      </c>
      <c r="P217" s="16">
        <f t="shared" si="208"/>
        <v>0</v>
      </c>
      <c r="Q217" s="16">
        <f t="shared" si="209"/>
        <v>72</v>
      </c>
      <c r="R217" s="16">
        <f t="shared" si="217"/>
        <v>92</v>
      </c>
      <c r="S217" s="16">
        <f t="shared" si="218"/>
        <v>90</v>
      </c>
      <c r="T217" s="16">
        <f t="shared" si="218"/>
        <v>91</v>
      </c>
      <c r="U217" s="16">
        <f t="shared" si="218"/>
        <v>0</v>
      </c>
      <c r="V217" s="106">
        <f t="shared" si="223"/>
        <v>0</v>
      </c>
      <c r="W217" s="141">
        <f t="shared" si="224"/>
        <v>0</v>
      </c>
      <c r="X217" s="63">
        <f>($L217+SUM($W217:W217))*(P$11*P217)</f>
        <v>0</v>
      </c>
      <c r="Y217" s="63">
        <f>($L217+SUM($W217:X217))*(Q$11*Q217)</f>
        <v>-0.06075616438356163</v>
      </c>
      <c r="Z217" s="63">
        <f>($L217+SUM($W217:Y217))*(R$11*R217)</f>
        <v>-0.0781688626008632</v>
      </c>
      <c r="AA217" s="63">
        <f>($L217+SUM($W217:Z217))*(S$11*S217)</f>
        <v>-0.07714414749315322</v>
      </c>
      <c r="AB217" s="63">
        <f>($L217+SUM($W217:AA217))*(T$11*T217)</f>
        <v>-0.07867446663208515</v>
      </c>
      <c r="AC217" s="63">
        <f>($L217+SUM($W217:AB217))*(U$11*U217)</f>
        <v>0</v>
      </c>
      <c r="AD217" s="63">
        <f>($L217+SUM($W217:AC217))*(V$11*V217)</f>
        <v>0</v>
      </c>
      <c r="AE217" s="110">
        <f t="shared" si="210"/>
        <v>-0.2947436411096632</v>
      </c>
    </row>
    <row r="218" spans="1:31" ht="12.75">
      <c r="A218" s="16">
        <v>7</v>
      </c>
      <c r="B218" s="15">
        <f t="shared" si="170"/>
        <v>42552</v>
      </c>
      <c r="C218" s="229">
        <f t="shared" si="205"/>
        <v>42585</v>
      </c>
      <c r="D218" s="229">
        <f t="shared" si="205"/>
        <v>42600</v>
      </c>
      <c r="E218" s="30" t="s">
        <v>141</v>
      </c>
      <c r="F218" s="3">
        <v>9</v>
      </c>
      <c r="G218" s="321">
        <v>101</v>
      </c>
      <c r="H218" s="232">
        <f aca="true" t="shared" si="227" ref="H218:H223">$K$8</f>
        <v>1.33</v>
      </c>
      <c r="I218" s="232">
        <f t="shared" si="203"/>
        <v>1.34</v>
      </c>
      <c r="J218" s="56">
        <f t="shared" si="171"/>
        <v>135.34</v>
      </c>
      <c r="K218" s="74">
        <f t="shared" si="219"/>
        <v>134.33</v>
      </c>
      <c r="L218" s="77">
        <f t="shared" si="225"/>
        <v>1.009999999999991</v>
      </c>
      <c r="M218" s="75">
        <f t="shared" si="221"/>
        <v>0.031045140262761964</v>
      </c>
      <c r="N218" s="76">
        <f t="shared" si="226"/>
        <v>1.041045140262753</v>
      </c>
      <c r="O218" s="16">
        <f t="shared" si="207"/>
        <v>0</v>
      </c>
      <c r="P218" s="16">
        <f t="shared" si="208"/>
        <v>0</v>
      </c>
      <c r="Q218" s="16">
        <f t="shared" si="209"/>
        <v>44</v>
      </c>
      <c r="R218" s="16">
        <f t="shared" si="217"/>
        <v>92</v>
      </c>
      <c r="S218" s="16">
        <f t="shared" si="218"/>
        <v>90</v>
      </c>
      <c r="T218" s="16">
        <f t="shared" si="218"/>
        <v>91</v>
      </c>
      <c r="U218" s="16">
        <f t="shared" si="218"/>
        <v>0</v>
      </c>
      <c r="V218" s="106">
        <f t="shared" si="223"/>
        <v>0</v>
      </c>
      <c r="W218" s="141">
        <f t="shared" si="224"/>
        <v>0</v>
      </c>
      <c r="X218" s="63">
        <f>($L218+SUM($W218:W218))*(P$11*P218)</f>
        <v>0</v>
      </c>
      <c r="Y218" s="63">
        <f>($L218+SUM($W218:X218))*(Q$11*Q218)</f>
        <v>0.0042613698630136615</v>
      </c>
      <c r="Z218" s="63">
        <f>($L218+SUM($W218:Y218))*(R$11*R218)</f>
        <v>0.00894773044098322</v>
      </c>
      <c r="AA218" s="63">
        <f>($L218+SUM($W218:Z218))*(S$11*S218)</f>
        <v>0.008830434701253595</v>
      </c>
      <c r="AB218" s="63">
        <f>($L218+SUM($W218:AA218))*(T$11*T218)</f>
        <v>0.00900560525751149</v>
      </c>
      <c r="AC218" s="63">
        <f>($L218+SUM($W218:AB218))*(U$11*U218)</f>
        <v>0</v>
      </c>
      <c r="AD218" s="63">
        <f>($L218+SUM($W218:AC218))*(V$11*V218)</f>
        <v>0</v>
      </c>
      <c r="AE218" s="110">
        <f t="shared" si="210"/>
        <v>0.031045140262761964</v>
      </c>
    </row>
    <row r="219" spans="1:31" ht="12.75">
      <c r="A219" s="3">
        <v>8</v>
      </c>
      <c r="B219" s="15">
        <f t="shared" si="170"/>
        <v>42583</v>
      </c>
      <c r="C219" s="229">
        <f t="shared" si="205"/>
        <v>42619</v>
      </c>
      <c r="D219" s="229">
        <f t="shared" si="205"/>
        <v>42634</v>
      </c>
      <c r="E219" s="30" t="s">
        <v>141</v>
      </c>
      <c r="F219" s="3">
        <v>9</v>
      </c>
      <c r="G219" s="321">
        <v>83</v>
      </c>
      <c r="H219" s="232">
        <f t="shared" si="227"/>
        <v>1.33</v>
      </c>
      <c r="I219" s="232">
        <f t="shared" si="203"/>
        <v>1.34</v>
      </c>
      <c r="J219" s="56">
        <f t="shared" si="171"/>
        <v>111.22000000000001</v>
      </c>
      <c r="K219" s="74">
        <f t="shared" si="219"/>
        <v>110.39</v>
      </c>
      <c r="L219" s="77">
        <f t="shared" si="225"/>
        <v>0.8300000000000125</v>
      </c>
      <c r="M219" s="75">
        <f t="shared" si="221"/>
        <v>0.022734857070832247</v>
      </c>
      <c r="N219" s="76">
        <f t="shared" si="226"/>
        <v>0.8527348570708447</v>
      </c>
      <c r="O219" s="16">
        <f t="shared" si="207"/>
        <v>0</v>
      </c>
      <c r="P219" s="16">
        <f t="shared" si="208"/>
        <v>0</v>
      </c>
      <c r="Q219" s="16">
        <f t="shared" si="209"/>
        <v>10</v>
      </c>
      <c r="R219" s="16">
        <f t="shared" si="217"/>
        <v>92</v>
      </c>
      <c r="S219" s="16">
        <f t="shared" si="218"/>
        <v>90</v>
      </c>
      <c r="T219" s="16">
        <f t="shared" si="218"/>
        <v>91</v>
      </c>
      <c r="U219" s="16">
        <f t="shared" si="218"/>
        <v>0</v>
      </c>
      <c r="V219" s="106">
        <f t="shared" si="223"/>
        <v>0</v>
      </c>
      <c r="W219" s="141">
        <f t="shared" si="224"/>
        <v>0</v>
      </c>
      <c r="X219" s="63">
        <f>($L219+SUM($W219:W219))*(P$11*P219)</f>
        <v>0</v>
      </c>
      <c r="Y219" s="63">
        <f>($L219+SUM($W219:X219))*(Q$11*Q219)</f>
        <v>0.0007958904109589161</v>
      </c>
      <c r="Z219" s="63">
        <f>($L219+SUM($W219:Y219))*(R$11*R219)</f>
        <v>0.007329213060611859</v>
      </c>
      <c r="AA219" s="63">
        <f>($L219+SUM($W219:Z219))*(S$11*S219)</f>
        <v>0.007233134454617774</v>
      </c>
      <c r="AB219" s="63">
        <f>($L219+SUM($W219:AA219))*(T$11*T219)</f>
        <v>0.007376619144643699</v>
      </c>
      <c r="AC219" s="63">
        <f>($L219+SUM($W219:AB219))*(U$11*U219)</f>
        <v>0</v>
      </c>
      <c r="AD219" s="63">
        <f>($L219+SUM($W219:AC219))*(V$11*V219)</f>
        <v>0</v>
      </c>
      <c r="AE219" s="110">
        <f t="shared" si="210"/>
        <v>0.022734857070832247</v>
      </c>
    </row>
    <row r="220" spans="1:31" ht="12.75">
      <c r="A220" s="3">
        <v>9</v>
      </c>
      <c r="B220" s="15">
        <f t="shared" si="170"/>
        <v>42614</v>
      </c>
      <c r="C220" s="229">
        <f t="shared" si="205"/>
        <v>42648</v>
      </c>
      <c r="D220" s="229">
        <f t="shared" si="205"/>
        <v>42663</v>
      </c>
      <c r="E220" s="30" t="s">
        <v>141</v>
      </c>
      <c r="F220" s="3">
        <v>9</v>
      </c>
      <c r="G220" s="321">
        <v>91</v>
      </c>
      <c r="H220" s="232">
        <f t="shared" si="227"/>
        <v>1.33</v>
      </c>
      <c r="I220" s="232">
        <f t="shared" si="203"/>
        <v>1.34</v>
      </c>
      <c r="J220" s="56">
        <f t="shared" si="171"/>
        <v>121.94000000000001</v>
      </c>
      <c r="K220" s="74">
        <f t="shared" si="219"/>
        <v>121.03</v>
      </c>
      <c r="L220" s="77">
        <f t="shared" si="225"/>
        <v>0.9100000000000108</v>
      </c>
      <c r="M220" s="75">
        <f t="shared" si="221"/>
        <v>0.02234367725927968</v>
      </c>
      <c r="N220" s="76">
        <f t="shared" si="226"/>
        <v>0.9323436772592905</v>
      </c>
      <c r="O220" s="16">
        <f t="shared" si="207"/>
        <v>0</v>
      </c>
      <c r="P220" s="16">
        <f t="shared" si="208"/>
        <v>0</v>
      </c>
      <c r="Q220" s="16">
        <f t="shared" si="209"/>
        <v>0</v>
      </c>
      <c r="R220" s="16">
        <f t="shared" si="217"/>
        <v>73</v>
      </c>
      <c r="S220" s="16">
        <f t="shared" si="218"/>
        <v>90</v>
      </c>
      <c r="T220" s="16">
        <f t="shared" si="218"/>
        <v>91</v>
      </c>
      <c r="U220" s="16">
        <f t="shared" si="218"/>
        <v>0</v>
      </c>
      <c r="V220" s="106">
        <f t="shared" si="223"/>
        <v>0</v>
      </c>
      <c r="W220" s="141">
        <f t="shared" si="224"/>
        <v>0</v>
      </c>
      <c r="X220" s="63">
        <f>($L220+SUM($W220:W220))*(P$11*P220)</f>
        <v>0</v>
      </c>
      <c r="Y220" s="63">
        <f>($L220+SUM($W220:X220))*(Q$11*Q220)</f>
        <v>0</v>
      </c>
      <c r="Z220" s="63">
        <f>($L220+SUM($W220:Y220))*(R$11*R220)</f>
        <v>0.006370000000000076</v>
      </c>
      <c r="AA220" s="63">
        <f>($L220+SUM($W220:Z220))*(S$11*S220)</f>
        <v>0.00790839863013708</v>
      </c>
      <c r="AB220" s="63">
        <f>($L220+SUM($W220:AA220))*(T$11*T220)</f>
        <v>0.008065278629142523</v>
      </c>
      <c r="AC220" s="63">
        <f>($L220+SUM($W220:AB220))*(U$11*U220)</f>
        <v>0</v>
      </c>
      <c r="AD220" s="63">
        <f>($L220+SUM($W220:AC220))*(V$11*V220)</f>
        <v>0</v>
      </c>
      <c r="AE220" s="110">
        <f t="shared" si="210"/>
        <v>0.02234367725927968</v>
      </c>
    </row>
    <row r="221" spans="1:31" ht="12.75">
      <c r="A221" s="16">
        <v>10</v>
      </c>
      <c r="B221" s="15">
        <f t="shared" si="170"/>
        <v>42644</v>
      </c>
      <c r="C221" s="229">
        <f t="shared" si="205"/>
        <v>42677</v>
      </c>
      <c r="D221" s="229">
        <f t="shared" si="205"/>
        <v>42692</v>
      </c>
      <c r="E221" s="30" t="s">
        <v>141</v>
      </c>
      <c r="F221" s="3">
        <v>9</v>
      </c>
      <c r="G221" s="321">
        <v>76</v>
      </c>
      <c r="H221" s="232">
        <f t="shared" si="227"/>
        <v>1.33</v>
      </c>
      <c r="I221" s="232">
        <f t="shared" si="203"/>
        <v>1.34</v>
      </c>
      <c r="J221" s="56">
        <f t="shared" si="171"/>
        <v>101.84</v>
      </c>
      <c r="K221" s="74">
        <f t="shared" si="219"/>
        <v>101.08000000000001</v>
      </c>
      <c r="L221" s="77">
        <f t="shared" si="225"/>
        <v>0.7599999999999909</v>
      </c>
      <c r="M221" s="75">
        <f t="shared" si="221"/>
        <v>0.01651038877664658</v>
      </c>
      <c r="N221" s="76">
        <f t="shared" si="226"/>
        <v>0.7765103887766375</v>
      </c>
      <c r="O221" s="16">
        <f t="shared" si="207"/>
        <v>0</v>
      </c>
      <c r="P221" s="16">
        <f t="shared" si="208"/>
        <v>0</v>
      </c>
      <c r="Q221" s="16">
        <f t="shared" si="209"/>
        <v>0</v>
      </c>
      <c r="R221" s="16">
        <f t="shared" si="217"/>
        <v>44</v>
      </c>
      <c r="S221" s="16">
        <f t="shared" si="218"/>
        <v>90</v>
      </c>
      <c r="T221" s="16">
        <f t="shared" si="218"/>
        <v>91</v>
      </c>
      <c r="U221" s="16">
        <f t="shared" si="218"/>
        <v>0</v>
      </c>
      <c r="V221" s="106">
        <f t="shared" si="223"/>
        <v>0</v>
      </c>
      <c r="W221" s="141">
        <f t="shared" si="224"/>
        <v>0</v>
      </c>
      <c r="X221" s="63">
        <f>($L221+SUM($W221:W221))*(P$11*P221)</f>
        <v>0</v>
      </c>
      <c r="Y221" s="63">
        <f>($L221+SUM($W221:X221))*(Q$11*Q221)</f>
        <v>0</v>
      </c>
      <c r="Z221" s="63">
        <f>($L221+SUM($W221:Y221))*(R$11*R221)</f>
        <v>0.0032065753424657156</v>
      </c>
      <c r="AA221" s="63">
        <f>($L221+SUM($W221:Z221))*(S$11*S221)</f>
        <v>0.0065865772940513385</v>
      </c>
      <c r="AB221" s="63">
        <f>($L221+SUM($W221:AA221))*(T$11*T221)</f>
        <v>0.006717236140129528</v>
      </c>
      <c r="AC221" s="63">
        <f>($L221+SUM($W221:AB221))*(U$11*U221)</f>
        <v>0</v>
      </c>
      <c r="AD221" s="63">
        <f>($L221+SUM($W221:AC221))*(V$11*V221)</f>
        <v>0</v>
      </c>
      <c r="AE221" s="110">
        <f t="shared" si="210"/>
        <v>0.01651038877664658</v>
      </c>
    </row>
    <row r="222" spans="1:31" ht="12.75">
      <c r="A222" s="3">
        <v>11</v>
      </c>
      <c r="B222" s="15">
        <f t="shared" si="170"/>
        <v>42675</v>
      </c>
      <c r="C222" s="229">
        <f t="shared" si="205"/>
        <v>42709</v>
      </c>
      <c r="D222" s="229">
        <f t="shared" si="205"/>
        <v>42724</v>
      </c>
      <c r="E222" s="30" t="s">
        <v>141</v>
      </c>
      <c r="F222" s="3">
        <v>9</v>
      </c>
      <c r="G222" s="321">
        <v>101</v>
      </c>
      <c r="H222" s="232">
        <f t="shared" si="227"/>
        <v>1.33</v>
      </c>
      <c r="I222" s="232">
        <f t="shared" si="203"/>
        <v>1.34</v>
      </c>
      <c r="J222" s="56">
        <f t="shared" si="171"/>
        <v>135.34</v>
      </c>
      <c r="K222" s="74">
        <f>+$G222*H222</f>
        <v>134.33</v>
      </c>
      <c r="L222" s="77">
        <f t="shared" si="225"/>
        <v>1.009999999999991</v>
      </c>
      <c r="M222" s="75">
        <f t="shared" si="221"/>
        <v>0.018788236400672297</v>
      </c>
      <c r="N222" s="76">
        <f t="shared" si="226"/>
        <v>1.0287882364006633</v>
      </c>
      <c r="O222" s="16">
        <f t="shared" si="207"/>
        <v>0</v>
      </c>
      <c r="P222" s="16">
        <f t="shared" si="208"/>
        <v>0</v>
      </c>
      <c r="Q222" s="16">
        <f t="shared" si="209"/>
        <v>0</v>
      </c>
      <c r="R222" s="16">
        <f t="shared" si="217"/>
        <v>12</v>
      </c>
      <c r="S222" s="16">
        <f t="shared" si="218"/>
        <v>90</v>
      </c>
      <c r="T222" s="16">
        <f t="shared" si="218"/>
        <v>91</v>
      </c>
      <c r="U222" s="16">
        <f t="shared" si="218"/>
        <v>0</v>
      </c>
      <c r="V222" s="106">
        <f t="shared" si="223"/>
        <v>0</v>
      </c>
      <c r="W222" s="141">
        <f t="shared" si="224"/>
        <v>0</v>
      </c>
      <c r="X222" s="63">
        <f>($L222+SUM($W222:W222))*(P$11*P222)</f>
        <v>0</v>
      </c>
      <c r="Y222" s="63">
        <f>($L222+SUM($W222:X222))*(Q$11*Q222)</f>
        <v>0</v>
      </c>
      <c r="Z222" s="63">
        <f>($L222+SUM($W222:Y222))*(R$11*R222)</f>
        <v>0.0011621917808219075</v>
      </c>
      <c r="AA222" s="63">
        <f>($L222+SUM($W222:Z222))*(S$11*S222)</f>
        <v>0.008726468230437153</v>
      </c>
      <c r="AB222" s="63">
        <f>($L222+SUM($W222:AA222))*(T$11*T222)</f>
        <v>0.008899576389413237</v>
      </c>
      <c r="AC222" s="63">
        <f>($L222+SUM($W222:AB222))*(U$11*U222)</f>
        <v>0</v>
      </c>
      <c r="AD222" s="63">
        <f>($L222+SUM($W222:AC222))*(V$11*V222)</f>
        <v>0</v>
      </c>
      <c r="AE222" s="110">
        <f t="shared" si="210"/>
        <v>0.018788236400672297</v>
      </c>
    </row>
    <row r="223" spans="1:31" s="69" customFormat="1" ht="12.75">
      <c r="A223" s="3">
        <v>12</v>
      </c>
      <c r="B223" s="83">
        <f t="shared" si="170"/>
        <v>42705</v>
      </c>
      <c r="C223" s="247">
        <f t="shared" si="205"/>
        <v>42740</v>
      </c>
      <c r="D223" s="247">
        <f t="shared" si="205"/>
        <v>42755</v>
      </c>
      <c r="E223" s="84" t="s">
        <v>141</v>
      </c>
      <c r="F223" s="81">
        <v>9</v>
      </c>
      <c r="G223" s="322">
        <v>103</v>
      </c>
      <c r="H223" s="233">
        <f t="shared" si="227"/>
        <v>1.33</v>
      </c>
      <c r="I223" s="233">
        <f t="shared" si="203"/>
        <v>1.34</v>
      </c>
      <c r="J223" s="85">
        <f t="shared" si="171"/>
        <v>138.02</v>
      </c>
      <c r="K223" s="86">
        <f>+$G223*H223</f>
        <v>136.99</v>
      </c>
      <c r="L223" s="87">
        <f t="shared" si="225"/>
        <v>1.0300000000000011</v>
      </c>
      <c r="M223" s="88">
        <f t="shared" si="221"/>
        <v>0.01606146494088949</v>
      </c>
      <c r="N223" s="89">
        <f t="shared" si="226"/>
        <v>1.0460614649408906</v>
      </c>
      <c r="O223" s="81">
        <f t="shared" si="207"/>
        <v>0</v>
      </c>
      <c r="P223" s="81">
        <f t="shared" si="208"/>
        <v>0</v>
      </c>
      <c r="Q223" s="81">
        <f t="shared" si="209"/>
        <v>0</v>
      </c>
      <c r="R223" s="81">
        <f t="shared" si="217"/>
        <v>0</v>
      </c>
      <c r="S223" s="81">
        <f t="shared" si="218"/>
        <v>71</v>
      </c>
      <c r="T223" s="81">
        <f t="shared" si="218"/>
        <v>91</v>
      </c>
      <c r="U223" s="81">
        <f t="shared" si="218"/>
        <v>0</v>
      </c>
      <c r="V223" s="107">
        <f t="shared" si="223"/>
        <v>0</v>
      </c>
      <c r="W223" s="142">
        <f t="shared" si="224"/>
        <v>0</v>
      </c>
      <c r="X223" s="90">
        <f>($L223+SUM($W223:W223))*(P$11*P223)</f>
        <v>0</v>
      </c>
      <c r="Y223" s="90">
        <f>($L223+SUM($W223:X223))*(Q$11*Q223)</f>
        <v>0</v>
      </c>
      <c r="Z223" s="90">
        <f>($L223+SUM($W223:Y223))*(R$11*R223)</f>
        <v>0</v>
      </c>
      <c r="AA223" s="90">
        <f>($L223+SUM($W223:Z223))*(S$11*S223)</f>
        <v>0.007012465753424665</v>
      </c>
      <c r="AB223" s="90">
        <f>($L223+SUM($W223:AA223))*(T$11*T223)</f>
        <v>0.009048999187464825</v>
      </c>
      <c r="AC223" s="90">
        <f>($L223+SUM($W223:AB223))*(U$11*U223)</f>
        <v>0</v>
      </c>
      <c r="AD223" s="90">
        <f>($L223+SUM($W223:AC223))*(V$11*V223)</f>
        <v>0</v>
      </c>
      <c r="AE223" s="111">
        <f t="shared" si="210"/>
        <v>0.01606146494088949</v>
      </c>
    </row>
    <row r="224" ht="12.75">
      <c r="A224" s="16"/>
    </row>
    <row r="225" ht="12.75">
      <c r="A225" s="3"/>
    </row>
    <row r="226" ht="12.75">
      <c r="A226" s="3"/>
    </row>
    <row r="227" ht="12.75">
      <c r="A227" s="16"/>
    </row>
    <row r="228" spans="1:13" ht="12.75">
      <c r="A228" s="3"/>
      <c r="D228"/>
      <c r="F228"/>
      <c r="G228"/>
      <c r="H228"/>
      <c r="I228"/>
      <c r="J228"/>
      <c r="K228"/>
      <c r="L228"/>
      <c r="M228"/>
    </row>
    <row r="229" ht="12.75">
      <c r="A229" s="3"/>
    </row>
    <row r="230" ht="12.75">
      <c r="A230" s="16"/>
    </row>
    <row r="231" ht="12.75">
      <c r="A231" s="3"/>
    </row>
    <row r="232" ht="12.75">
      <c r="A232" s="3"/>
    </row>
    <row r="233" ht="12.75">
      <c r="A233" s="16"/>
    </row>
    <row r="234" ht="12.75">
      <c r="A234" s="3"/>
    </row>
    <row r="235" ht="12.75">
      <c r="A235" s="3"/>
    </row>
    <row r="244" spans="4:13" ht="12.75">
      <c r="D244"/>
      <c r="F244"/>
      <c r="G244"/>
      <c r="H244"/>
      <c r="I244"/>
      <c r="J244"/>
      <c r="K244"/>
      <c r="L244"/>
      <c r="M244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805" activePane="bottomLeft" state="frozen"/>
      <selection pane="topLeft" activeCell="B48" sqref="B48"/>
      <selection pane="bottomLeft" activeCell="K822" sqref="K822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6">
      <c r="A1" s="42" t="s">
        <v>7</v>
      </c>
      <c r="B1" s="43" t="s">
        <v>8</v>
      </c>
      <c r="C1" s="44" t="s">
        <v>10</v>
      </c>
      <c r="E1" s="42" t="s">
        <v>9</v>
      </c>
      <c r="F1" s="230" t="s">
        <v>193</v>
      </c>
      <c r="H1" s="44" t="s">
        <v>109</v>
      </c>
      <c r="I1" s="44"/>
      <c r="J1" s="44" t="s">
        <v>110</v>
      </c>
      <c r="K1" s="115" t="s">
        <v>133</v>
      </c>
      <c r="L1" s="114" t="s">
        <v>134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125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126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128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178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58" t="s">
        <v>212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58" t="s">
        <v>213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58" t="s">
        <v>214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58" t="s">
        <v>215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58" t="s">
        <v>216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58" t="s">
        <v>243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58" t="s">
        <v>244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58" t="s">
        <v>245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58" t="s">
        <v>246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58" t="s">
        <v>247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58" t="s">
        <v>248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58" t="s">
        <v>249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58" t="s">
        <v>250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58" t="s">
        <v>251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58" t="s">
        <v>252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58" t="s">
        <v>253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58" t="s">
        <v>254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58" t="s">
        <v>255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58" t="s">
        <v>256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58" t="s">
        <v>257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58" t="s">
        <v>258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58" t="s">
        <v>259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58" t="s">
        <v>260</v>
      </c>
      <c r="L760" s="3" t="str">
        <f t="shared" si="25"/>
        <v> 3.25</v>
      </c>
      <c r="N760" s="5" t="s">
        <v>122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58" t="s">
        <v>261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58" t="s">
        <v>262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26">AVERAGE(C751:C762)</f>
        <v>0.032499999999999994</v>
      </c>
      <c r="K763" s="258" t="s">
        <v>263</v>
      </c>
      <c r="L763" s="3" t="str">
        <f aca="true" t="shared" si="29" ref="L763:L807">IF(K763=0,L762,RIGHT(K763,5))</f>
        <v> 3.25</v>
      </c>
      <c r="N763" s="5" t="s">
        <v>219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58" t="s">
        <v>264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58" t="s">
        <v>265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58" t="s">
        <v>266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58" t="s">
        <v>267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58" t="s">
        <v>267</v>
      </c>
      <c r="L768" s="3" t="str">
        <f t="shared" si="29"/>
        <v> 3.25</v>
      </c>
    </row>
    <row r="769" spans="1:18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58" t="s">
        <v>268</v>
      </c>
      <c r="L769" s="3" t="str">
        <f t="shared" si="29"/>
        <v> 3.25</v>
      </c>
      <c r="N769" s="337" t="s">
        <v>112</v>
      </c>
      <c r="O769" s="337"/>
      <c r="P769" s="337"/>
      <c r="Q769" s="337"/>
      <c r="R769" s="337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58" t="s">
        <v>269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58" t="s">
        <v>270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58" t="s">
        <v>271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04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58" t="s">
        <v>272</v>
      </c>
      <c r="L773" s="3" t="str">
        <f t="shared" si="29"/>
        <v> 3.25</v>
      </c>
      <c r="N773" s="259" t="s">
        <v>217</v>
      </c>
    </row>
    <row r="774" spans="1:14" ht="15">
      <c r="A774" s="45">
        <f t="shared" si="30"/>
        <v>41414</v>
      </c>
      <c r="B774" s="46">
        <v>41414</v>
      </c>
      <c r="C774" s="304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58" t="s">
        <v>273</v>
      </c>
      <c r="L774" s="3" t="str">
        <f t="shared" si="29"/>
        <v> 3.25</v>
      </c>
      <c r="N774" t="s">
        <v>218</v>
      </c>
    </row>
    <row r="775" spans="1:12" ht="15">
      <c r="A775" s="39">
        <f t="shared" si="30"/>
        <v>41445</v>
      </c>
      <c r="B775" s="40">
        <v>41445</v>
      </c>
      <c r="C775" s="304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58" t="s">
        <v>274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04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58" t="s">
        <v>275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304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58" t="s">
        <v>276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304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58" t="s">
        <v>277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04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58" t="s">
        <v>278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04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58" t="s">
        <v>279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04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58" t="s">
        <v>280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04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58" t="s">
        <v>281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04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58" t="s">
        <v>282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04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58" t="s">
        <v>283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04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58" t="s">
        <v>284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04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58" t="s">
        <v>285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04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58" t="s">
        <v>286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36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58" t="s">
        <v>288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36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58" t="s">
        <v>289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36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58" t="s">
        <v>290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36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58" t="s">
        <v>291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36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58" t="s">
        <v>292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36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58" t="s">
        <v>293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58" t="s">
        <v>294</v>
      </c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58" t="s">
        <v>295</v>
      </c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58" t="s">
        <v>296</v>
      </c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58" t="s">
        <v>297</v>
      </c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58" t="s">
        <v>298</v>
      </c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58" t="s">
        <v>299</v>
      </c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58" t="s">
        <v>300</v>
      </c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58" t="s">
        <v>301</v>
      </c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58" t="s">
        <v>302</v>
      </c>
      <c r="L802" s="3" t="str">
        <f t="shared" si="29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58" t="s">
        <v>303</v>
      </c>
      <c r="L803" s="3" t="str">
        <f t="shared" si="29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58" t="s">
        <v>304</v>
      </c>
      <c r="L804" s="3" t="str">
        <f t="shared" si="29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305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318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38">
        <f t="shared" si="32"/>
        <v>0.035</v>
      </c>
      <c r="D807" s="48"/>
      <c r="E807" s="66" t="str">
        <f t="shared" si="31"/>
        <v>1Q2016</v>
      </c>
      <c r="F807" s="339">
        <f>+F806</f>
        <v>0.0325</v>
      </c>
      <c r="G807" s="48"/>
      <c r="H807" s="340">
        <v>42401</v>
      </c>
      <c r="I807" s="48"/>
      <c r="J807" s="341">
        <f t="shared" si="28"/>
        <v>0.03280833333333333</v>
      </c>
      <c r="K807" s="342" t="s">
        <v>307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38">
        <f t="shared" si="32"/>
        <v>0.035</v>
      </c>
      <c r="D808" s="48"/>
      <c r="E808" s="66" t="str">
        <f t="shared" si="31"/>
        <v>1Q2016</v>
      </c>
      <c r="F808" s="339">
        <f>+F807</f>
        <v>0.0325</v>
      </c>
      <c r="G808" s="48"/>
      <c r="H808" s="340">
        <v>42430</v>
      </c>
      <c r="I808" s="48"/>
      <c r="J808" s="341">
        <f t="shared" si="28"/>
        <v>0.033016666666666666</v>
      </c>
      <c r="K808" s="342" t="s">
        <v>308</v>
      </c>
      <c r="L808" s="66" t="str">
        <f aca="true" t="shared" si="33" ref="L808:L829">IF(K807=0,L807,RIGHT(K807,5))</f>
        <v> 3.50</v>
      </c>
    </row>
    <row r="809" spans="1:12" ht="15">
      <c r="A809" s="39">
        <f t="shared" si="30"/>
        <v>42480</v>
      </c>
      <c r="B809" s="40">
        <v>42480</v>
      </c>
      <c r="C809" s="338">
        <f t="shared" si="32"/>
        <v>0.035</v>
      </c>
      <c r="D809" s="48"/>
      <c r="E809" s="66" t="str">
        <f t="shared" si="31"/>
        <v>2Q2016</v>
      </c>
      <c r="F809" s="339">
        <f>IF(COUNTIF(C805:C807,"&gt;0")&lt;3,"N/A",AVERAGE(C805:C807))</f>
        <v>0.03456666666666667</v>
      </c>
      <c r="G809" s="48"/>
      <c r="H809" s="340">
        <v>42461</v>
      </c>
      <c r="I809" s="48"/>
      <c r="J809" s="341">
        <f t="shared" si="28"/>
        <v>0.033225000000000005</v>
      </c>
      <c r="K809" s="342" t="s">
        <v>309</v>
      </c>
      <c r="L809" s="66" t="str">
        <f t="shared" si="33"/>
        <v> 3.50</v>
      </c>
    </row>
    <row r="810" spans="1:12" ht="15">
      <c r="A810" s="45">
        <f t="shared" si="30"/>
        <v>42510</v>
      </c>
      <c r="B810" s="46">
        <v>42510</v>
      </c>
      <c r="C810" s="311">
        <f t="shared" si="32"/>
        <v>0.035</v>
      </c>
      <c r="D810" s="312"/>
      <c r="E810" s="313" t="str">
        <f t="shared" si="31"/>
        <v>2Q2016</v>
      </c>
      <c r="F810" s="314">
        <f>+F809</f>
        <v>0.03456666666666667</v>
      </c>
      <c r="G810" s="312"/>
      <c r="H810" s="315">
        <v>42491</v>
      </c>
      <c r="I810" s="312"/>
      <c r="J810" s="316">
        <f t="shared" si="28"/>
        <v>0.03343333333333334</v>
      </c>
      <c r="K810" s="317" t="s">
        <v>310</v>
      </c>
      <c r="L810" s="313" t="str">
        <f t="shared" si="33"/>
        <v> 3.50</v>
      </c>
    </row>
    <row r="811" spans="1:12" ht="15">
      <c r="A811" s="39">
        <f t="shared" si="30"/>
        <v>42541</v>
      </c>
      <c r="B811" s="40">
        <v>42541</v>
      </c>
      <c r="C811" s="311">
        <f t="shared" si="32"/>
        <v>0.035</v>
      </c>
      <c r="D811" s="312"/>
      <c r="E811" s="313" t="str">
        <f t="shared" si="31"/>
        <v>2Q2016</v>
      </c>
      <c r="F811" s="314">
        <f>+F810</f>
        <v>0.03456666666666667</v>
      </c>
      <c r="G811" s="312"/>
      <c r="H811" s="315">
        <v>42522</v>
      </c>
      <c r="I811" s="312"/>
      <c r="J811" s="316">
        <f t="shared" si="28"/>
        <v>0.03364166666666668</v>
      </c>
      <c r="K811" s="317" t="s">
        <v>311</v>
      </c>
      <c r="L811" s="313" t="str">
        <f t="shared" si="33"/>
        <v> 3.50</v>
      </c>
    </row>
    <row r="812" spans="1:12" ht="15">
      <c r="A812" s="39">
        <f t="shared" si="30"/>
        <v>42571</v>
      </c>
      <c r="B812" s="40">
        <v>42571</v>
      </c>
      <c r="C812" s="311">
        <f t="shared" si="32"/>
        <v>0.035</v>
      </c>
      <c r="D812" s="312"/>
      <c r="E812" s="313" t="str">
        <f t="shared" si="31"/>
        <v>3Q2016</v>
      </c>
      <c r="F812" s="314">
        <f>IF(COUNTIF(C808:C810,"&gt;0")&lt;3,"N/A",AVERAGE(C808:C810))</f>
        <v>0.035</v>
      </c>
      <c r="G812" s="312"/>
      <c r="H812" s="315">
        <v>42552</v>
      </c>
      <c r="I812" s="312"/>
      <c r="J812" s="316">
        <f t="shared" si="28"/>
        <v>0.03385000000000001</v>
      </c>
      <c r="K812" s="317" t="s">
        <v>312</v>
      </c>
      <c r="L812" s="313" t="str">
        <f t="shared" si="33"/>
        <v> 3.50</v>
      </c>
    </row>
    <row r="813" spans="1:12" ht="15">
      <c r="A813" s="45">
        <f t="shared" si="30"/>
        <v>42602</v>
      </c>
      <c r="B813" s="46">
        <v>42602</v>
      </c>
      <c r="C813" s="311">
        <f t="shared" si="32"/>
        <v>0.035</v>
      </c>
      <c r="D813" s="312"/>
      <c r="E813" s="313" t="str">
        <f t="shared" si="31"/>
        <v>3Q2016</v>
      </c>
      <c r="F813" s="314">
        <f>+F812</f>
        <v>0.035</v>
      </c>
      <c r="G813" s="312"/>
      <c r="H813" s="315">
        <v>42583</v>
      </c>
      <c r="I813" s="312"/>
      <c r="J813" s="316">
        <f t="shared" si="28"/>
        <v>0.03405833333333335</v>
      </c>
      <c r="K813" s="317" t="s">
        <v>313</v>
      </c>
      <c r="L813" s="313" t="str">
        <f t="shared" si="33"/>
        <v> 3.50</v>
      </c>
    </row>
    <row r="814" spans="1:12" ht="15">
      <c r="A814" s="39">
        <f t="shared" si="30"/>
        <v>42633</v>
      </c>
      <c r="B814" s="40">
        <v>42633</v>
      </c>
      <c r="C814" s="311">
        <f t="shared" si="32"/>
        <v>0.035</v>
      </c>
      <c r="D814" s="312"/>
      <c r="E814" s="313" t="str">
        <f t="shared" si="31"/>
        <v>3Q2016</v>
      </c>
      <c r="F814" s="314">
        <f>+F813</f>
        <v>0.035</v>
      </c>
      <c r="G814" s="312"/>
      <c r="H814" s="315">
        <v>42614</v>
      </c>
      <c r="I814" s="312"/>
      <c r="J814" s="316">
        <f t="shared" si="28"/>
        <v>0.034266666666666674</v>
      </c>
      <c r="K814" s="317" t="s">
        <v>314</v>
      </c>
      <c r="L814" s="313" t="str">
        <f t="shared" si="33"/>
        <v> 3.50</v>
      </c>
    </row>
    <row r="815" spans="1:12" ht="15">
      <c r="A815" s="39">
        <f t="shared" si="30"/>
        <v>42663</v>
      </c>
      <c r="B815" s="40">
        <v>42663</v>
      </c>
      <c r="C815" s="311">
        <f t="shared" si="32"/>
        <v>0.035</v>
      </c>
      <c r="D815" s="312"/>
      <c r="E815" s="313" t="str">
        <f t="shared" si="31"/>
        <v>4Q2016</v>
      </c>
      <c r="F815" s="314">
        <f>IF(COUNTIF(C811:C813,"&gt;0")&lt;3,"N/A",AVERAGE(C811:C813))</f>
        <v>0.035</v>
      </c>
      <c r="G815" s="312"/>
      <c r="H815" s="315">
        <v>42644</v>
      </c>
      <c r="I815" s="312"/>
      <c r="J815" s="316">
        <f t="shared" si="28"/>
        <v>0.03447500000000001</v>
      </c>
      <c r="K815" s="317" t="s">
        <v>315</v>
      </c>
      <c r="L815" s="313" t="str">
        <f t="shared" si="33"/>
        <v> 3.50</v>
      </c>
    </row>
    <row r="816" spans="1:12" ht="15">
      <c r="A816" s="45">
        <f t="shared" si="30"/>
        <v>42694</v>
      </c>
      <c r="B816" s="46">
        <v>42694</v>
      </c>
      <c r="C816" s="311">
        <f t="shared" si="32"/>
        <v>0.035</v>
      </c>
      <c r="D816" s="312"/>
      <c r="E816" s="313" t="str">
        <f t="shared" si="31"/>
        <v>4Q2016</v>
      </c>
      <c r="F816" s="314">
        <f>+F815</f>
        <v>0.035</v>
      </c>
      <c r="G816" s="312"/>
      <c r="H816" s="315">
        <v>42675</v>
      </c>
      <c r="I816" s="312"/>
      <c r="J816" s="316">
        <f t="shared" si="28"/>
        <v>0.034683333333333344</v>
      </c>
      <c r="K816" s="317" t="s">
        <v>316</v>
      </c>
      <c r="L816" s="313" t="str">
        <f t="shared" si="33"/>
        <v> 3.50</v>
      </c>
    </row>
    <row r="817" spans="1:12" ht="15">
      <c r="A817" s="39">
        <f t="shared" si="30"/>
        <v>42724</v>
      </c>
      <c r="B817" s="40">
        <v>42724</v>
      </c>
      <c r="C817" s="311">
        <f t="shared" si="32"/>
        <v>0.035</v>
      </c>
      <c r="D817" s="312"/>
      <c r="E817" s="313" t="str">
        <f t="shared" si="31"/>
        <v>4Q2016</v>
      </c>
      <c r="F817" s="314">
        <f>+F816</f>
        <v>0.035</v>
      </c>
      <c r="G817" s="312"/>
      <c r="H817" s="315">
        <v>42705</v>
      </c>
      <c r="I817" s="312"/>
      <c r="J817" s="316">
        <f t="shared" si="28"/>
        <v>0.03489166666666668</v>
      </c>
      <c r="K817" s="317" t="s">
        <v>317</v>
      </c>
      <c r="L817" s="313" t="str">
        <f t="shared" si="33"/>
        <v> 3.50</v>
      </c>
    </row>
    <row r="818" spans="1:12" ht="15">
      <c r="A818" s="39">
        <f t="shared" si="30"/>
        <v>42755</v>
      </c>
      <c r="B818" s="40">
        <v>42755</v>
      </c>
      <c r="C818" s="65">
        <f t="shared" si="32"/>
        <v>0.035</v>
      </c>
      <c r="E818" s="3" t="str">
        <f t="shared" si="31"/>
        <v>1Q2017</v>
      </c>
      <c r="F818" s="49">
        <f>IF(COUNTIF(C814:C816,"&gt;0")&lt;3,"N/A",AVERAGE(C814:C816))</f>
        <v>0.035</v>
      </c>
      <c r="H818" s="6">
        <v>42736</v>
      </c>
      <c r="J818" s="316">
        <f t="shared" si="28"/>
        <v>0.03500000000000001</v>
      </c>
      <c r="K818" s="60" t="s">
        <v>331</v>
      </c>
      <c r="L818" s="313" t="str">
        <f t="shared" si="33"/>
        <v> 3.50</v>
      </c>
    </row>
    <row r="819" spans="1:12" ht="15">
      <c r="A819" s="45">
        <f t="shared" si="30"/>
        <v>42786</v>
      </c>
      <c r="B819" s="46">
        <v>42786</v>
      </c>
      <c r="C819" s="65">
        <f t="shared" si="32"/>
        <v>0.035</v>
      </c>
      <c r="E819" s="3" t="str">
        <f t="shared" si="31"/>
        <v>1Q2017</v>
      </c>
      <c r="F819" s="49">
        <f>+F818</f>
        <v>0.035</v>
      </c>
      <c r="H819" s="340">
        <v>42767</v>
      </c>
      <c r="J819" s="316">
        <f t="shared" si="28"/>
        <v>0.03500000000000001</v>
      </c>
      <c r="K819" s="342" t="s">
        <v>332</v>
      </c>
      <c r="L819" s="313" t="str">
        <f t="shared" si="33"/>
        <v> 3.50</v>
      </c>
    </row>
    <row r="820" spans="1:12" ht="15">
      <c r="A820" s="39">
        <f t="shared" si="30"/>
        <v>42814</v>
      </c>
      <c r="B820" s="40">
        <v>42814</v>
      </c>
      <c r="C820" s="65">
        <f t="shared" si="32"/>
        <v>0.035</v>
      </c>
      <c r="E820" s="3" t="str">
        <f t="shared" si="31"/>
        <v>1Q2017</v>
      </c>
      <c r="F820" s="49">
        <f>+F819</f>
        <v>0.035</v>
      </c>
      <c r="H820" s="340">
        <v>42795</v>
      </c>
      <c r="J820" s="316">
        <f t="shared" si="28"/>
        <v>0.03500000000000001</v>
      </c>
      <c r="K820" s="342" t="s">
        <v>333</v>
      </c>
      <c r="L820" s="313" t="str">
        <f t="shared" si="33"/>
        <v> 3.50</v>
      </c>
    </row>
    <row r="821" spans="1:12" ht="15">
      <c r="A821" s="39">
        <f t="shared" si="30"/>
        <v>42845</v>
      </c>
      <c r="B821" s="40">
        <v>42845</v>
      </c>
      <c r="C821" s="65">
        <f t="shared" si="32"/>
        <v>0.035</v>
      </c>
      <c r="E821" s="3" t="str">
        <f t="shared" si="31"/>
        <v>2Q2017</v>
      </c>
      <c r="F821" s="49">
        <f>IF(COUNTIF(C817:C819,"&gt;0")&lt;3,"N/A",AVERAGE(C817:C819))</f>
        <v>0.035</v>
      </c>
      <c r="H821" s="340">
        <v>42826</v>
      </c>
      <c r="J821" s="316">
        <f t="shared" si="28"/>
        <v>0.03500000000000001</v>
      </c>
      <c r="K821" s="342" t="s">
        <v>334</v>
      </c>
      <c r="L821" s="313" t="str">
        <f t="shared" si="33"/>
        <v> 3.50</v>
      </c>
    </row>
    <row r="822" spans="1:12" ht="15">
      <c r="A822" s="45">
        <f t="shared" si="30"/>
        <v>42875</v>
      </c>
      <c r="B822" s="46">
        <v>42875</v>
      </c>
      <c r="C822" s="65">
        <f t="shared" si="32"/>
        <v>0.0371</v>
      </c>
      <c r="E822" s="3" t="str">
        <f t="shared" si="31"/>
        <v>2Q2017</v>
      </c>
      <c r="F822" s="49">
        <f>+F821</f>
        <v>0.035</v>
      </c>
      <c r="H822" s="315">
        <v>42856</v>
      </c>
      <c r="J822" s="316">
        <f t="shared" si="28"/>
        <v>0.03500000000000001</v>
      </c>
      <c r="K822" s="317" t="s">
        <v>335</v>
      </c>
      <c r="L822" s="313" t="str">
        <f t="shared" si="33"/>
        <v> 3.71</v>
      </c>
    </row>
    <row r="823" spans="1:12" ht="15">
      <c r="A823" s="39">
        <f t="shared" si="30"/>
        <v>42906</v>
      </c>
      <c r="B823" s="40">
        <v>42906</v>
      </c>
      <c r="C823" s="65">
        <f t="shared" si="32"/>
        <v>0.0371</v>
      </c>
      <c r="E823" s="3" t="str">
        <f t="shared" si="31"/>
        <v>2Q2017</v>
      </c>
      <c r="F823" s="49">
        <f>+F822</f>
        <v>0.035</v>
      </c>
      <c r="H823" s="315">
        <v>42887</v>
      </c>
      <c r="J823" s="316">
        <f t="shared" si="28"/>
        <v>0.03517500000000001</v>
      </c>
      <c r="K823" s="317" t="s">
        <v>336</v>
      </c>
      <c r="L823" s="313" t="str">
        <f t="shared" si="33"/>
        <v> 3.71</v>
      </c>
    </row>
    <row r="824" spans="1:12" ht="15">
      <c r="A824" s="39">
        <f t="shared" si="30"/>
        <v>42936</v>
      </c>
      <c r="B824" s="40">
        <v>42936</v>
      </c>
      <c r="C824" s="65">
        <f t="shared" si="32"/>
        <v>0.0371</v>
      </c>
      <c r="E824" s="3" t="str">
        <f t="shared" si="31"/>
        <v>3Q2017</v>
      </c>
      <c r="F824" s="49">
        <f>IF(COUNTIF(C820:C822,"&gt;0")&lt;3,"N/A",AVERAGE(C820:C822))</f>
        <v>0.0357</v>
      </c>
      <c r="H824" s="315">
        <v>42917</v>
      </c>
      <c r="J824" s="316">
        <f t="shared" si="28"/>
        <v>0.03535000000000001</v>
      </c>
      <c r="K824" s="317" t="s">
        <v>337</v>
      </c>
      <c r="L824" s="313" t="str">
        <f t="shared" si="33"/>
        <v> 3.71</v>
      </c>
    </row>
    <row r="825" spans="1:12" ht="15">
      <c r="A825" s="45">
        <f t="shared" si="30"/>
        <v>42967</v>
      </c>
      <c r="B825" s="46">
        <v>42967</v>
      </c>
      <c r="C825" s="65">
        <f t="shared" si="32"/>
        <v>0.0371</v>
      </c>
      <c r="E825" s="3" t="str">
        <f t="shared" si="31"/>
        <v>3Q2017</v>
      </c>
      <c r="F825" s="49">
        <f>+F824</f>
        <v>0.0357</v>
      </c>
      <c r="H825" s="315">
        <v>42948</v>
      </c>
      <c r="J825" s="316">
        <f t="shared" si="28"/>
        <v>0.03552500000000001</v>
      </c>
      <c r="K825" s="317" t="s">
        <v>338</v>
      </c>
      <c r="L825" s="313" t="str">
        <f t="shared" si="33"/>
        <v> 3.71</v>
      </c>
    </row>
    <row r="826" spans="1:12" ht="15">
      <c r="A826" s="39">
        <f t="shared" si="30"/>
        <v>42998</v>
      </c>
      <c r="B826" s="40">
        <v>42998</v>
      </c>
      <c r="C826" s="65">
        <f t="shared" si="32"/>
        <v>0.0371</v>
      </c>
      <c r="E826" s="3" t="str">
        <f t="shared" si="31"/>
        <v>3Q2017</v>
      </c>
      <c r="F826" s="49">
        <f>+F825</f>
        <v>0.0357</v>
      </c>
      <c r="H826" s="315">
        <v>42979</v>
      </c>
      <c r="J826" s="316">
        <f t="shared" si="28"/>
        <v>0.03570000000000001</v>
      </c>
      <c r="K826" s="317" t="s">
        <v>339</v>
      </c>
      <c r="L826" s="313" t="str">
        <f t="shared" si="33"/>
        <v> 3.71</v>
      </c>
    </row>
    <row r="827" spans="1:12" ht="15">
      <c r="A827" s="39">
        <f t="shared" si="30"/>
        <v>43028</v>
      </c>
      <c r="B827" s="40">
        <v>43028</v>
      </c>
      <c r="C827" s="65">
        <f t="shared" si="32"/>
        <v>0.0371</v>
      </c>
      <c r="E827" s="3" t="str">
        <f t="shared" si="31"/>
        <v>4Q2017</v>
      </c>
      <c r="F827" s="49">
        <f>IF(COUNTIF(C823:C825,"&gt;0")&lt;3,"N/A",AVERAGE(C823:C825))</f>
        <v>0.0371</v>
      </c>
      <c r="H827" s="315">
        <v>43009</v>
      </c>
      <c r="J827" s="316">
        <f>AVERAGE(C815:C826)</f>
        <v>0.03587500000000001</v>
      </c>
      <c r="K827" s="317" t="s">
        <v>340</v>
      </c>
      <c r="L827" s="313" t="str">
        <f t="shared" si="33"/>
        <v> 3.71</v>
      </c>
    </row>
    <row r="828" spans="1:12" ht="15">
      <c r="A828" s="45">
        <f t="shared" si="30"/>
        <v>43059</v>
      </c>
      <c r="B828" s="46">
        <v>43059</v>
      </c>
      <c r="C828" s="65">
        <f t="shared" si="32"/>
        <v>0.0371</v>
      </c>
      <c r="E828" s="3" t="str">
        <f t="shared" si="31"/>
        <v>4Q2017</v>
      </c>
      <c r="F828" s="49">
        <f>+F827</f>
        <v>0.0371</v>
      </c>
      <c r="H828" s="315">
        <v>43040</v>
      </c>
      <c r="J828" s="316">
        <f>AVERAGE(C816:C827)</f>
        <v>0.036050000000000006</v>
      </c>
      <c r="K828" s="317" t="s">
        <v>341</v>
      </c>
      <c r="L828" s="313" t="str">
        <f t="shared" si="33"/>
        <v> 3.71</v>
      </c>
    </row>
    <row r="829" spans="1:12" ht="15">
      <c r="A829" s="39">
        <f t="shared" si="30"/>
        <v>43089</v>
      </c>
      <c r="B829" s="40">
        <v>43089</v>
      </c>
      <c r="C829" s="65">
        <f t="shared" si="32"/>
        <v>0.0371</v>
      </c>
      <c r="E829" s="3" t="str">
        <f t="shared" si="31"/>
        <v>4Q2017</v>
      </c>
      <c r="F829" s="49">
        <f>+F828</f>
        <v>0.0371</v>
      </c>
      <c r="H829" s="315">
        <v>43070</v>
      </c>
      <c r="J829" s="316">
        <f>AVERAGE(C817:C828)</f>
        <v>0.03622500000000001</v>
      </c>
      <c r="K829" s="317" t="s">
        <v>342</v>
      </c>
      <c r="L829" s="313" t="str">
        <f t="shared" si="33"/>
        <v> 3.71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>
        <f>IF(COUNTIF(C826:C828,"&gt;0")&lt;3,"N/A",AVERAGE(C826:C828))</f>
        <v>0.0371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>
        <f>+F830</f>
        <v>0.0371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>
        <f>+F831</f>
        <v>0.0371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4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4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4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4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4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4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4"/>
        <v>43516</v>
      </c>
      <c r="B843" s="46">
        <v>43516</v>
      </c>
      <c r="C843" s="65">
        <f t="shared" si="32"/>
        <v>0</v>
      </c>
      <c r="E843" s="3" t="str">
        <f aca="true" t="shared" si="35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4"/>
        <v>43544</v>
      </c>
      <c r="B844" s="40">
        <v>43544</v>
      </c>
      <c r="C844" s="65">
        <f t="shared" si="32"/>
        <v>0</v>
      </c>
      <c r="E844" s="3" t="str">
        <f t="shared" si="35"/>
        <v>1Q2019</v>
      </c>
      <c r="F844" s="49" t="str">
        <f>+F843</f>
        <v>N/A</v>
      </c>
    </row>
    <row r="845" spans="1:6" ht="12.75">
      <c r="A845" s="39">
        <f t="shared" si="34"/>
        <v>43575</v>
      </c>
      <c r="B845" s="40">
        <v>43575</v>
      </c>
      <c r="C845" s="65">
        <f t="shared" si="32"/>
        <v>0</v>
      </c>
      <c r="E845" s="3" t="str">
        <f t="shared" si="35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4"/>
        <v>43605</v>
      </c>
      <c r="B846" s="46">
        <v>43605</v>
      </c>
      <c r="C846" s="65">
        <f t="shared" si="32"/>
        <v>0</v>
      </c>
      <c r="E846" s="3" t="str">
        <f t="shared" si="35"/>
        <v>2Q2019</v>
      </c>
      <c r="F846" s="49" t="str">
        <f>+F845</f>
        <v>N/A</v>
      </c>
    </row>
    <row r="847" spans="1:6" ht="12.75">
      <c r="A847" s="39">
        <f t="shared" si="34"/>
        <v>43636</v>
      </c>
      <c r="B847" s="40">
        <v>43636</v>
      </c>
      <c r="C847" s="65">
        <f t="shared" si="32"/>
        <v>0</v>
      </c>
      <c r="E847" s="3" t="str">
        <f t="shared" si="35"/>
        <v>2Q2019</v>
      </c>
      <c r="F847" s="49" t="str">
        <f>+F846</f>
        <v>N/A</v>
      </c>
    </row>
    <row r="848" spans="1:6" ht="12.75">
      <c r="A848" s="39">
        <f t="shared" si="34"/>
        <v>43666</v>
      </c>
      <c r="B848" s="40">
        <v>43666</v>
      </c>
      <c r="C848" s="65">
        <f aca="true" t="shared" si="36" ref="C848:C911">+L848%</f>
        <v>0</v>
      </c>
      <c r="E848" s="3" t="str">
        <f t="shared" si="35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4"/>
        <v>43697</v>
      </c>
      <c r="B849" s="46">
        <v>43697</v>
      </c>
      <c r="C849" s="65">
        <f t="shared" si="36"/>
        <v>0</v>
      </c>
      <c r="E849" s="3" t="str">
        <f t="shared" si="35"/>
        <v>3Q2019</v>
      </c>
      <c r="F849" s="49" t="str">
        <f>+F848</f>
        <v>N/A</v>
      </c>
    </row>
    <row r="850" spans="1:6" ht="12.75">
      <c r="A850" s="39">
        <f t="shared" si="34"/>
        <v>43728</v>
      </c>
      <c r="B850" s="40">
        <v>43728</v>
      </c>
      <c r="C850" s="65">
        <f t="shared" si="36"/>
        <v>0</v>
      </c>
      <c r="E850" s="3" t="str">
        <f t="shared" si="35"/>
        <v>3Q2019</v>
      </c>
      <c r="F850" s="49" t="str">
        <f>+F849</f>
        <v>N/A</v>
      </c>
    </row>
    <row r="851" spans="1:6" ht="12.75">
      <c r="A851" s="39">
        <f t="shared" si="34"/>
        <v>43758</v>
      </c>
      <c r="B851" s="40">
        <v>43758</v>
      </c>
      <c r="C851" s="65">
        <f t="shared" si="36"/>
        <v>0</v>
      </c>
      <c r="E851" s="3" t="str">
        <f t="shared" si="35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4"/>
        <v>43789</v>
      </c>
      <c r="B852" s="46">
        <v>43789</v>
      </c>
      <c r="C852" s="65">
        <f t="shared" si="36"/>
        <v>0</v>
      </c>
      <c r="E852" s="3" t="str">
        <f t="shared" si="35"/>
        <v>4Q2019</v>
      </c>
      <c r="F852" s="49" t="str">
        <f>+F851</f>
        <v>N/A</v>
      </c>
    </row>
    <row r="853" spans="1:6" ht="12.75">
      <c r="A853" s="39">
        <f t="shared" si="34"/>
        <v>43819</v>
      </c>
      <c r="B853" s="40">
        <v>43819</v>
      </c>
      <c r="C853" s="65">
        <f t="shared" si="36"/>
        <v>0</v>
      </c>
      <c r="E853" s="3" t="str">
        <f t="shared" si="35"/>
        <v>4Q2019</v>
      </c>
      <c r="F853" s="49" t="str">
        <f>+F852</f>
        <v>N/A</v>
      </c>
    </row>
    <row r="854" spans="1:6" ht="12.75">
      <c r="A854" s="39">
        <f t="shared" si="34"/>
        <v>43850</v>
      </c>
      <c r="B854" s="40">
        <v>43850</v>
      </c>
      <c r="C854" s="65">
        <f t="shared" si="36"/>
        <v>0</v>
      </c>
      <c r="E854" s="3" t="str">
        <f t="shared" si="35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4"/>
        <v>43881</v>
      </c>
      <c r="B855" s="46">
        <v>43881</v>
      </c>
      <c r="C855" s="65">
        <f t="shared" si="36"/>
        <v>0</v>
      </c>
      <c r="E855" s="3" t="str">
        <f t="shared" si="35"/>
        <v>1Q2020</v>
      </c>
      <c r="F855" s="49" t="str">
        <f>+F854</f>
        <v>N/A</v>
      </c>
    </row>
    <row r="856" spans="1:6" ht="12.75">
      <c r="A856" s="39">
        <f t="shared" si="34"/>
        <v>43910</v>
      </c>
      <c r="B856" s="40">
        <v>43910</v>
      </c>
      <c r="C856" s="65">
        <f t="shared" si="36"/>
        <v>0</v>
      </c>
      <c r="E856" s="3" t="str">
        <f t="shared" si="35"/>
        <v>1Q2020</v>
      </c>
      <c r="F856" s="49" t="str">
        <f>+F855</f>
        <v>N/A</v>
      </c>
    </row>
    <row r="857" spans="1:6" ht="12.75">
      <c r="A857" s="39">
        <f t="shared" si="34"/>
        <v>43941</v>
      </c>
      <c r="B857" s="40">
        <v>43941</v>
      </c>
      <c r="C857" s="65">
        <f t="shared" si="36"/>
        <v>0</v>
      </c>
      <c r="E857" s="3" t="str">
        <f t="shared" si="35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4"/>
        <v>43971</v>
      </c>
      <c r="B858" s="46">
        <v>43971</v>
      </c>
      <c r="C858" s="65">
        <f t="shared" si="36"/>
        <v>0</v>
      </c>
      <c r="E858" s="3" t="str">
        <f t="shared" si="35"/>
        <v>2Q2020</v>
      </c>
      <c r="F858" s="49" t="str">
        <f>+F857</f>
        <v>N/A</v>
      </c>
    </row>
    <row r="859" spans="1:6" ht="12.75">
      <c r="A859" s="39">
        <f t="shared" si="34"/>
        <v>44002</v>
      </c>
      <c r="B859" s="40">
        <v>44002</v>
      </c>
      <c r="C859" s="65">
        <f t="shared" si="36"/>
        <v>0</v>
      </c>
      <c r="E859" s="3" t="str">
        <f t="shared" si="35"/>
        <v>2Q2020</v>
      </c>
      <c r="F859" s="49" t="str">
        <f>+F858</f>
        <v>N/A</v>
      </c>
    </row>
    <row r="860" spans="1:6" ht="12.75">
      <c r="A860" s="39">
        <f t="shared" si="34"/>
        <v>44032</v>
      </c>
      <c r="B860" s="40">
        <v>44032</v>
      </c>
      <c r="C860" s="65">
        <f t="shared" si="36"/>
        <v>0</v>
      </c>
      <c r="E860" s="3" t="str">
        <f t="shared" si="35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4"/>
        <v>44063</v>
      </c>
      <c r="B861" s="46">
        <v>44063</v>
      </c>
      <c r="C861" s="65">
        <f t="shared" si="36"/>
        <v>0</v>
      </c>
      <c r="E861" s="3" t="str">
        <f t="shared" si="35"/>
        <v>3Q2020</v>
      </c>
      <c r="F861" s="49" t="str">
        <f>+F860</f>
        <v>N/A</v>
      </c>
    </row>
    <row r="862" spans="1:6" ht="12.75">
      <c r="A862" s="39">
        <f t="shared" si="34"/>
        <v>44094</v>
      </c>
      <c r="B862" s="40">
        <v>44094</v>
      </c>
      <c r="C862" s="65">
        <f t="shared" si="36"/>
        <v>0</v>
      </c>
      <c r="E862" s="3" t="str">
        <f t="shared" si="35"/>
        <v>3Q2020</v>
      </c>
      <c r="F862" s="49" t="str">
        <f>+F861</f>
        <v>N/A</v>
      </c>
    </row>
    <row r="863" spans="1:6" ht="12.75">
      <c r="A863" s="39">
        <f t="shared" si="34"/>
        <v>44124</v>
      </c>
      <c r="B863" s="40">
        <v>44124</v>
      </c>
      <c r="C863" s="65">
        <f t="shared" si="36"/>
        <v>0</v>
      </c>
      <c r="E863" s="3" t="str">
        <f t="shared" si="35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4"/>
        <v>44155</v>
      </c>
      <c r="B864" s="46">
        <v>44155</v>
      </c>
      <c r="C864" s="65">
        <f t="shared" si="36"/>
        <v>0</v>
      </c>
      <c r="E864" s="3" t="str">
        <f t="shared" si="35"/>
        <v>4Q2020</v>
      </c>
      <c r="F864" s="49" t="str">
        <f>+F863</f>
        <v>N/A</v>
      </c>
    </row>
    <row r="865" spans="1:6" ht="12.75">
      <c r="A865" s="39">
        <f t="shared" si="34"/>
        <v>44185</v>
      </c>
      <c r="B865" s="40">
        <v>44185</v>
      </c>
      <c r="C865" s="65">
        <f t="shared" si="36"/>
        <v>0</v>
      </c>
      <c r="E865" s="3" t="str">
        <f t="shared" si="35"/>
        <v>4Q2020</v>
      </c>
      <c r="F865" s="49" t="str">
        <f>+F864</f>
        <v>N/A</v>
      </c>
    </row>
    <row r="866" spans="1:6" ht="12.75">
      <c r="A866" s="39">
        <f t="shared" si="34"/>
        <v>44216</v>
      </c>
      <c r="B866" s="40">
        <v>44216</v>
      </c>
      <c r="C866" s="65">
        <f t="shared" si="36"/>
        <v>0</v>
      </c>
      <c r="E866" s="3" t="str">
        <f t="shared" si="35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4"/>
        <v>44247</v>
      </c>
      <c r="B867" s="46">
        <v>44247</v>
      </c>
      <c r="C867" s="65">
        <f t="shared" si="36"/>
        <v>0</v>
      </c>
      <c r="E867" s="3" t="str">
        <f t="shared" si="35"/>
        <v>1Q2021</v>
      </c>
      <c r="F867" s="49" t="str">
        <f>+F866</f>
        <v>N/A</v>
      </c>
    </row>
    <row r="868" spans="1:6" ht="12.75">
      <c r="A868" s="39">
        <f t="shared" si="34"/>
        <v>44275</v>
      </c>
      <c r="B868" s="40">
        <v>44275</v>
      </c>
      <c r="C868" s="65">
        <f t="shared" si="36"/>
        <v>0</v>
      </c>
      <c r="E868" s="3" t="str">
        <f t="shared" si="35"/>
        <v>1Q2021</v>
      </c>
      <c r="F868" s="49" t="str">
        <f>+F867</f>
        <v>N/A</v>
      </c>
    </row>
    <row r="869" spans="1:6" ht="12.75">
      <c r="A869" s="39">
        <f t="shared" si="34"/>
        <v>44306</v>
      </c>
      <c r="B869" s="40">
        <v>44306</v>
      </c>
      <c r="C869" s="65">
        <f t="shared" si="36"/>
        <v>0</v>
      </c>
      <c r="E869" s="3" t="str">
        <f t="shared" si="35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4"/>
        <v>44336</v>
      </c>
      <c r="B870" s="46">
        <v>44336</v>
      </c>
      <c r="C870" s="65">
        <f t="shared" si="36"/>
        <v>0</v>
      </c>
      <c r="E870" s="3" t="str">
        <f t="shared" si="35"/>
        <v>2Q2021</v>
      </c>
      <c r="F870" s="49" t="str">
        <f>+F869</f>
        <v>N/A</v>
      </c>
    </row>
    <row r="871" spans="1:6" ht="12.75">
      <c r="A871" s="39">
        <f t="shared" si="34"/>
        <v>44367</v>
      </c>
      <c r="B871" s="40">
        <v>44367</v>
      </c>
      <c r="C871" s="65">
        <f t="shared" si="36"/>
        <v>0</v>
      </c>
      <c r="E871" s="3" t="str">
        <f t="shared" si="35"/>
        <v>2Q2021</v>
      </c>
      <c r="F871" s="49" t="str">
        <f>+F870</f>
        <v>N/A</v>
      </c>
    </row>
    <row r="872" spans="1:6" ht="12.75">
      <c r="A872" s="39">
        <f t="shared" si="34"/>
        <v>44397</v>
      </c>
      <c r="B872" s="40">
        <v>44397</v>
      </c>
      <c r="C872" s="65">
        <f t="shared" si="36"/>
        <v>0</v>
      </c>
      <c r="E872" s="3" t="str">
        <f t="shared" si="35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4"/>
        <v>44428</v>
      </c>
      <c r="B873" s="46">
        <v>44428</v>
      </c>
      <c r="C873" s="65">
        <f t="shared" si="36"/>
        <v>0</v>
      </c>
      <c r="E873" s="3" t="str">
        <f t="shared" si="35"/>
        <v>3Q2021</v>
      </c>
      <c r="F873" s="49" t="str">
        <f>+F872</f>
        <v>N/A</v>
      </c>
    </row>
    <row r="874" spans="1:6" ht="12.75">
      <c r="A874" s="39">
        <f t="shared" si="34"/>
        <v>44459</v>
      </c>
      <c r="B874" s="40">
        <v>44459</v>
      </c>
      <c r="C874" s="65">
        <f t="shared" si="36"/>
        <v>0</v>
      </c>
      <c r="E874" s="3" t="str">
        <f t="shared" si="35"/>
        <v>3Q2021</v>
      </c>
      <c r="F874" s="49" t="str">
        <f>+F873</f>
        <v>N/A</v>
      </c>
    </row>
    <row r="875" spans="1:6" ht="12.75">
      <c r="A875" s="39">
        <f t="shared" si="34"/>
        <v>44489</v>
      </c>
      <c r="B875" s="40">
        <v>44489</v>
      </c>
      <c r="C875" s="65">
        <f t="shared" si="36"/>
        <v>0</v>
      </c>
      <c r="E875" s="3" t="str">
        <f t="shared" si="35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4"/>
        <v>44520</v>
      </c>
      <c r="B876" s="46">
        <v>44520</v>
      </c>
      <c r="C876" s="65">
        <f t="shared" si="36"/>
        <v>0</v>
      </c>
      <c r="E876" s="3" t="str">
        <f t="shared" si="35"/>
        <v>4Q2021</v>
      </c>
      <c r="F876" s="49" t="str">
        <f>+F875</f>
        <v>N/A</v>
      </c>
    </row>
    <row r="877" spans="1:6" ht="12.75">
      <c r="A877" s="39">
        <f t="shared" si="34"/>
        <v>44550</v>
      </c>
      <c r="B877" s="40">
        <v>44550</v>
      </c>
      <c r="C877" s="65">
        <f t="shared" si="36"/>
        <v>0</v>
      </c>
      <c r="E877" s="3" t="str">
        <f t="shared" si="35"/>
        <v>4Q2021</v>
      </c>
      <c r="F877" s="49" t="str">
        <f>+F876</f>
        <v>N/A</v>
      </c>
    </row>
    <row r="878" spans="1:6" ht="12.75">
      <c r="A878" s="39">
        <f t="shared" si="34"/>
        <v>44581</v>
      </c>
      <c r="B878" s="40">
        <v>44581</v>
      </c>
      <c r="C878" s="65">
        <f t="shared" si="36"/>
        <v>0</v>
      </c>
      <c r="E878" s="3" t="str">
        <f t="shared" si="35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4"/>
        <v>44612</v>
      </c>
      <c r="B879" s="46">
        <v>44612</v>
      </c>
      <c r="C879" s="65">
        <f t="shared" si="36"/>
        <v>0</v>
      </c>
      <c r="E879" s="3" t="str">
        <f t="shared" si="35"/>
        <v>1Q2022</v>
      </c>
      <c r="F879" s="49" t="str">
        <f>+F878</f>
        <v>N/A</v>
      </c>
    </row>
    <row r="880" spans="1:6" ht="12.75">
      <c r="A880" s="39">
        <f t="shared" si="34"/>
        <v>44640</v>
      </c>
      <c r="B880" s="40">
        <v>44640</v>
      </c>
      <c r="C880" s="65">
        <f t="shared" si="36"/>
        <v>0</v>
      </c>
      <c r="E880" s="3" t="str">
        <f t="shared" si="35"/>
        <v>1Q2022</v>
      </c>
      <c r="F880" s="49" t="str">
        <f>+F879</f>
        <v>N/A</v>
      </c>
    </row>
    <row r="881" spans="1:6" ht="12.75">
      <c r="A881" s="39">
        <f t="shared" si="34"/>
        <v>44671</v>
      </c>
      <c r="B881" s="40">
        <v>44671</v>
      </c>
      <c r="C881" s="65">
        <f t="shared" si="36"/>
        <v>0</v>
      </c>
      <c r="E881" s="3" t="str">
        <f t="shared" si="35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4"/>
        <v>44701</v>
      </c>
      <c r="B882" s="46">
        <v>44701</v>
      </c>
      <c r="C882" s="65">
        <f t="shared" si="36"/>
        <v>0</v>
      </c>
      <c r="E882" s="3" t="str">
        <f t="shared" si="35"/>
        <v>2Q2022</v>
      </c>
      <c r="F882" s="49" t="str">
        <f>+F881</f>
        <v>N/A</v>
      </c>
    </row>
    <row r="883" spans="1:6" ht="12.75">
      <c r="A883" s="39">
        <f t="shared" si="34"/>
        <v>44732</v>
      </c>
      <c r="B883" s="40">
        <v>44732</v>
      </c>
      <c r="C883" s="65">
        <f t="shared" si="36"/>
        <v>0</v>
      </c>
      <c r="E883" s="3" t="str">
        <f t="shared" si="35"/>
        <v>2Q2022</v>
      </c>
      <c r="F883" s="49" t="str">
        <f>+F882</f>
        <v>N/A</v>
      </c>
    </row>
    <row r="884" spans="1:6" ht="12.75">
      <c r="A884" s="39">
        <f t="shared" si="34"/>
        <v>44762</v>
      </c>
      <c r="B884" s="40">
        <v>44762</v>
      </c>
      <c r="C884" s="65">
        <f t="shared" si="36"/>
        <v>0</v>
      </c>
      <c r="E884" s="3" t="str">
        <f t="shared" si="35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4"/>
        <v>44793</v>
      </c>
      <c r="B885" s="46">
        <v>44793</v>
      </c>
      <c r="C885" s="65">
        <f t="shared" si="36"/>
        <v>0</v>
      </c>
      <c r="E885" s="3" t="str">
        <f t="shared" si="35"/>
        <v>3Q2022</v>
      </c>
      <c r="F885" s="49" t="str">
        <f>+F884</f>
        <v>N/A</v>
      </c>
    </row>
    <row r="886" spans="1:6" ht="12.75">
      <c r="A886" s="39">
        <f t="shared" si="34"/>
        <v>44824</v>
      </c>
      <c r="B886" s="40">
        <v>44824</v>
      </c>
      <c r="C886" s="65">
        <f t="shared" si="36"/>
        <v>0</v>
      </c>
      <c r="E886" s="3" t="str">
        <f t="shared" si="35"/>
        <v>3Q2022</v>
      </c>
      <c r="F886" s="49" t="str">
        <f>+F885</f>
        <v>N/A</v>
      </c>
    </row>
    <row r="887" spans="1:6" ht="12.75">
      <c r="A887" s="39">
        <f t="shared" si="34"/>
        <v>44854</v>
      </c>
      <c r="B887" s="40">
        <v>44854</v>
      </c>
      <c r="C887" s="65">
        <f t="shared" si="36"/>
        <v>0</v>
      </c>
      <c r="E887" s="3" t="str">
        <f t="shared" si="35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4"/>
        <v>44885</v>
      </c>
      <c r="B888" s="46">
        <v>44885</v>
      </c>
      <c r="C888" s="65">
        <f t="shared" si="36"/>
        <v>0</v>
      </c>
      <c r="E888" s="3" t="str">
        <f t="shared" si="35"/>
        <v>4Q2022</v>
      </c>
      <c r="F888" s="49" t="str">
        <f>+F887</f>
        <v>N/A</v>
      </c>
    </row>
    <row r="889" spans="1:6" ht="12.75">
      <c r="A889" s="39">
        <f t="shared" si="34"/>
        <v>44915</v>
      </c>
      <c r="B889" s="40">
        <v>44915</v>
      </c>
      <c r="C889" s="65">
        <f t="shared" si="36"/>
        <v>0</v>
      </c>
      <c r="E889" s="3" t="str">
        <f t="shared" si="35"/>
        <v>4Q2022</v>
      </c>
      <c r="F889" s="49" t="str">
        <f>+F888</f>
        <v>N/A</v>
      </c>
    </row>
    <row r="890" spans="1:6" ht="12.75">
      <c r="A890" s="39">
        <f t="shared" si="34"/>
        <v>44946</v>
      </c>
      <c r="B890" s="40">
        <v>44946</v>
      </c>
      <c r="C890" s="65">
        <f t="shared" si="36"/>
        <v>0</v>
      </c>
      <c r="E890" s="3" t="str">
        <f t="shared" si="35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4"/>
        <v>44977</v>
      </c>
      <c r="B891" s="46">
        <v>44977</v>
      </c>
      <c r="C891" s="65">
        <f t="shared" si="36"/>
        <v>0</v>
      </c>
      <c r="E891" s="3" t="str">
        <f t="shared" si="35"/>
        <v>1Q2023</v>
      </c>
      <c r="F891" s="49" t="str">
        <f>+F890</f>
        <v>N/A</v>
      </c>
    </row>
    <row r="892" spans="1:6" ht="12.75">
      <c r="A892" s="39">
        <f t="shared" si="34"/>
        <v>45005</v>
      </c>
      <c r="B892" s="40">
        <v>45005</v>
      </c>
      <c r="C892" s="65">
        <f t="shared" si="36"/>
        <v>0</v>
      </c>
      <c r="E892" s="3" t="str">
        <f t="shared" si="35"/>
        <v>1Q2023</v>
      </c>
      <c r="F892" s="49" t="str">
        <f>+F891</f>
        <v>N/A</v>
      </c>
    </row>
    <row r="893" spans="1:6" ht="12.75">
      <c r="A893" s="39">
        <f t="shared" si="34"/>
        <v>45036</v>
      </c>
      <c r="B893" s="40">
        <v>45036</v>
      </c>
      <c r="C893" s="65">
        <f t="shared" si="36"/>
        <v>0</v>
      </c>
      <c r="E893" s="3" t="str">
        <f t="shared" si="35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4"/>
        <v>45066</v>
      </c>
      <c r="B894" s="46">
        <v>45066</v>
      </c>
      <c r="C894" s="65">
        <f t="shared" si="36"/>
        <v>0</v>
      </c>
      <c r="E894" s="3" t="str">
        <f t="shared" si="35"/>
        <v>2Q2023</v>
      </c>
      <c r="F894" s="49" t="str">
        <f>+F893</f>
        <v>N/A</v>
      </c>
    </row>
    <row r="895" spans="1:6" ht="12.75">
      <c r="A895" s="39">
        <f t="shared" si="34"/>
        <v>45097</v>
      </c>
      <c r="B895" s="40">
        <v>45097</v>
      </c>
      <c r="C895" s="65">
        <f t="shared" si="36"/>
        <v>0</v>
      </c>
      <c r="E895" s="3" t="str">
        <f t="shared" si="35"/>
        <v>2Q2023</v>
      </c>
      <c r="F895" s="49" t="str">
        <f>+F894</f>
        <v>N/A</v>
      </c>
    </row>
    <row r="896" spans="1:6" ht="12.75">
      <c r="A896" s="39">
        <f t="shared" si="34"/>
        <v>45127</v>
      </c>
      <c r="B896" s="40">
        <v>45127</v>
      </c>
      <c r="C896" s="65">
        <f t="shared" si="36"/>
        <v>0</v>
      </c>
      <c r="E896" s="3" t="str">
        <f t="shared" si="35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4"/>
        <v>45158</v>
      </c>
      <c r="B897" s="46">
        <v>45158</v>
      </c>
      <c r="C897" s="65">
        <f t="shared" si="36"/>
        <v>0</v>
      </c>
      <c r="E897" s="3" t="str">
        <f t="shared" si="35"/>
        <v>3Q2023</v>
      </c>
      <c r="F897" s="49" t="str">
        <f>+F896</f>
        <v>N/A</v>
      </c>
    </row>
    <row r="898" spans="1:6" ht="12.75">
      <c r="A898" s="39">
        <f t="shared" si="34"/>
        <v>45189</v>
      </c>
      <c r="B898" s="40">
        <v>45189</v>
      </c>
      <c r="C898" s="65">
        <f t="shared" si="36"/>
        <v>0</v>
      </c>
      <c r="E898" s="3" t="str">
        <f t="shared" si="35"/>
        <v>3Q2023</v>
      </c>
      <c r="F898" s="49" t="str">
        <f>+F897</f>
        <v>N/A</v>
      </c>
    </row>
    <row r="899" spans="1:6" ht="12.75">
      <c r="A899" s="39">
        <f t="shared" si="34"/>
        <v>45219</v>
      </c>
      <c r="B899" s="40">
        <v>45219</v>
      </c>
      <c r="C899" s="65">
        <f t="shared" si="36"/>
        <v>0</v>
      </c>
      <c r="E899" s="3" t="str">
        <f t="shared" si="35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4"/>
        <v>45250</v>
      </c>
      <c r="B900" s="46">
        <v>45250</v>
      </c>
      <c r="C900" s="65">
        <f t="shared" si="36"/>
        <v>0</v>
      </c>
      <c r="E900" s="3" t="str">
        <f t="shared" si="35"/>
        <v>4Q2023</v>
      </c>
      <c r="F900" s="49" t="str">
        <f>+F899</f>
        <v>N/A</v>
      </c>
    </row>
    <row r="901" spans="1:6" ht="12.75">
      <c r="A901" s="39">
        <f aca="true" t="shared" si="37" ref="A901:A964">+B901</f>
        <v>45280</v>
      </c>
      <c r="B901" s="40">
        <v>45280</v>
      </c>
      <c r="C901" s="65">
        <f t="shared" si="36"/>
        <v>0</v>
      </c>
      <c r="E901" s="3" t="str">
        <f t="shared" si="35"/>
        <v>4Q2023</v>
      </c>
      <c r="F901" s="49" t="str">
        <f>+F900</f>
        <v>N/A</v>
      </c>
    </row>
    <row r="902" spans="1:6" ht="12.75">
      <c r="A902" s="39">
        <f t="shared" si="37"/>
        <v>45311</v>
      </c>
      <c r="B902" s="40">
        <v>45311</v>
      </c>
      <c r="C902" s="65">
        <f t="shared" si="36"/>
        <v>0</v>
      </c>
      <c r="E902" s="3" t="str">
        <f t="shared" si="35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7"/>
        <v>45342</v>
      </c>
      <c r="B903" s="46">
        <v>45342</v>
      </c>
      <c r="C903" s="65">
        <f t="shared" si="36"/>
        <v>0</v>
      </c>
      <c r="E903" s="3" t="str">
        <f t="shared" si="35"/>
        <v>1Q2024</v>
      </c>
      <c r="F903" s="49" t="str">
        <f>+F902</f>
        <v>N/A</v>
      </c>
    </row>
    <row r="904" spans="1:6" ht="12.75">
      <c r="A904" s="39">
        <f t="shared" si="37"/>
        <v>45371</v>
      </c>
      <c r="B904" s="40">
        <v>45371</v>
      </c>
      <c r="C904" s="65">
        <f t="shared" si="36"/>
        <v>0</v>
      </c>
      <c r="E904" s="3" t="str">
        <f t="shared" si="35"/>
        <v>1Q2024</v>
      </c>
      <c r="F904" s="49" t="str">
        <f>+F903</f>
        <v>N/A</v>
      </c>
    </row>
    <row r="905" spans="1:6" ht="12.75">
      <c r="A905" s="39">
        <f t="shared" si="37"/>
        <v>45402</v>
      </c>
      <c r="B905" s="40">
        <v>45402</v>
      </c>
      <c r="C905" s="65">
        <f t="shared" si="36"/>
        <v>0</v>
      </c>
      <c r="E905" s="3" t="str">
        <f t="shared" si="35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7"/>
        <v>45432</v>
      </c>
      <c r="B906" s="46">
        <v>45432</v>
      </c>
      <c r="C906" s="65">
        <f t="shared" si="36"/>
        <v>0</v>
      </c>
      <c r="E906" s="3" t="str">
        <f t="shared" si="35"/>
        <v>2Q2024</v>
      </c>
      <c r="F906" s="49" t="str">
        <f>+F905</f>
        <v>N/A</v>
      </c>
    </row>
    <row r="907" spans="1:6" ht="12.75">
      <c r="A907" s="39">
        <f t="shared" si="37"/>
        <v>45463</v>
      </c>
      <c r="B907" s="40">
        <v>45463</v>
      </c>
      <c r="C907" s="65">
        <f t="shared" si="36"/>
        <v>0</v>
      </c>
      <c r="E907" s="3" t="str">
        <f aca="true" t="shared" si="38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7"/>
        <v>45493</v>
      </c>
      <c r="B908" s="40">
        <v>45493</v>
      </c>
      <c r="C908" s="65">
        <f t="shared" si="36"/>
        <v>0</v>
      </c>
      <c r="E908" s="3" t="str">
        <f t="shared" si="38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7"/>
        <v>45524</v>
      </c>
      <c r="B909" s="46">
        <v>45524</v>
      </c>
      <c r="C909" s="65">
        <f t="shared" si="36"/>
        <v>0</v>
      </c>
      <c r="E909" s="3" t="str">
        <f t="shared" si="38"/>
        <v>3Q2024</v>
      </c>
      <c r="F909" s="49" t="str">
        <f>+F908</f>
        <v>N/A</v>
      </c>
    </row>
    <row r="910" spans="1:6" ht="12.75">
      <c r="A910" s="39">
        <f t="shared" si="37"/>
        <v>45555</v>
      </c>
      <c r="B910" s="40">
        <v>45555</v>
      </c>
      <c r="C910" s="65">
        <f t="shared" si="36"/>
        <v>0</v>
      </c>
      <c r="E910" s="3" t="str">
        <f t="shared" si="38"/>
        <v>3Q2024</v>
      </c>
      <c r="F910" s="49" t="str">
        <f>+F909</f>
        <v>N/A</v>
      </c>
    </row>
    <row r="911" spans="1:6" ht="12.75">
      <c r="A911" s="39">
        <f t="shared" si="37"/>
        <v>45585</v>
      </c>
      <c r="B911" s="40">
        <v>45585</v>
      </c>
      <c r="C911" s="65">
        <f t="shared" si="36"/>
        <v>0</v>
      </c>
      <c r="E911" s="3" t="str">
        <f t="shared" si="38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7"/>
        <v>45616</v>
      </c>
      <c r="B912" s="46">
        <v>45616</v>
      </c>
      <c r="C912" s="65">
        <f aca="true" t="shared" si="39" ref="C912:C975">+L912%</f>
        <v>0</v>
      </c>
      <c r="E912" s="3" t="str">
        <f t="shared" si="38"/>
        <v>4Q2024</v>
      </c>
      <c r="F912" s="49" t="str">
        <f>+F911</f>
        <v>N/A</v>
      </c>
    </row>
    <row r="913" spans="1:6" ht="12.75">
      <c r="A913" s="39">
        <f t="shared" si="37"/>
        <v>45646</v>
      </c>
      <c r="B913" s="40">
        <v>45646</v>
      </c>
      <c r="C913" s="65">
        <f t="shared" si="39"/>
        <v>0</v>
      </c>
      <c r="E913" s="3" t="str">
        <f t="shared" si="38"/>
        <v>4Q2024</v>
      </c>
      <c r="F913" s="49" t="str">
        <f>+F912</f>
        <v>N/A</v>
      </c>
    </row>
    <row r="914" spans="1:6" ht="12.75">
      <c r="A914" s="39">
        <f t="shared" si="37"/>
        <v>45677</v>
      </c>
      <c r="B914" s="40">
        <v>45677</v>
      </c>
      <c r="C914" s="65">
        <f t="shared" si="39"/>
        <v>0</v>
      </c>
      <c r="E914" s="3" t="str">
        <f t="shared" si="38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7"/>
        <v>45708</v>
      </c>
      <c r="B915" s="46">
        <v>45708</v>
      </c>
      <c r="C915" s="65">
        <f t="shared" si="39"/>
        <v>0</v>
      </c>
      <c r="E915" s="3" t="str">
        <f t="shared" si="38"/>
        <v>1Q2025</v>
      </c>
      <c r="F915" s="49" t="str">
        <f>+F914</f>
        <v>N/A</v>
      </c>
    </row>
    <row r="916" spans="1:6" ht="12.75">
      <c r="A916" s="39">
        <f t="shared" si="37"/>
        <v>45736</v>
      </c>
      <c r="B916" s="40">
        <v>45736</v>
      </c>
      <c r="C916" s="65">
        <f t="shared" si="39"/>
        <v>0</v>
      </c>
      <c r="E916" s="3" t="str">
        <f t="shared" si="38"/>
        <v>1Q2025</v>
      </c>
      <c r="F916" s="49" t="str">
        <f>+F915</f>
        <v>N/A</v>
      </c>
    </row>
    <row r="917" spans="1:6" ht="12.75">
      <c r="A917" s="39">
        <f t="shared" si="37"/>
        <v>45767</v>
      </c>
      <c r="B917" s="40">
        <v>45767</v>
      </c>
      <c r="C917" s="65">
        <f t="shared" si="39"/>
        <v>0</v>
      </c>
      <c r="E917" s="3" t="str">
        <f t="shared" si="38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7"/>
        <v>45797</v>
      </c>
      <c r="B918" s="46">
        <v>45797</v>
      </c>
      <c r="C918" s="65">
        <f t="shared" si="39"/>
        <v>0</v>
      </c>
      <c r="E918" s="3" t="str">
        <f t="shared" si="38"/>
        <v>2Q2025</v>
      </c>
      <c r="F918" s="49" t="str">
        <f>+F917</f>
        <v>N/A</v>
      </c>
    </row>
    <row r="919" spans="1:6" ht="12.75">
      <c r="A919" s="39">
        <f t="shared" si="37"/>
        <v>45828</v>
      </c>
      <c r="B919" s="40">
        <v>45828</v>
      </c>
      <c r="C919" s="65">
        <f t="shared" si="39"/>
        <v>0</v>
      </c>
      <c r="E919" s="3" t="str">
        <f t="shared" si="38"/>
        <v>2Q2025</v>
      </c>
      <c r="F919" s="49" t="str">
        <f>+F918</f>
        <v>N/A</v>
      </c>
    </row>
    <row r="920" spans="1:6" ht="12.75">
      <c r="A920" s="39">
        <f t="shared" si="37"/>
        <v>45858</v>
      </c>
      <c r="B920" s="40">
        <v>45858</v>
      </c>
      <c r="C920" s="65">
        <f t="shared" si="39"/>
        <v>0</v>
      </c>
      <c r="E920" s="3" t="str">
        <f t="shared" si="38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7"/>
        <v>45889</v>
      </c>
      <c r="B921" s="46">
        <v>45889</v>
      </c>
      <c r="C921" s="65">
        <f t="shared" si="39"/>
        <v>0</v>
      </c>
      <c r="E921" s="3" t="str">
        <f t="shared" si="38"/>
        <v>3Q2025</v>
      </c>
      <c r="F921" s="49" t="str">
        <f>+F920</f>
        <v>N/A</v>
      </c>
    </row>
    <row r="922" spans="1:6" ht="12.75">
      <c r="A922" s="39">
        <f t="shared" si="37"/>
        <v>45920</v>
      </c>
      <c r="B922" s="40">
        <v>45920</v>
      </c>
      <c r="C922" s="65">
        <f t="shared" si="39"/>
        <v>0</v>
      </c>
      <c r="E922" s="3" t="str">
        <f t="shared" si="38"/>
        <v>3Q2025</v>
      </c>
      <c r="F922" s="49" t="str">
        <f>+F921</f>
        <v>N/A</v>
      </c>
    </row>
    <row r="923" spans="1:6" ht="12.75">
      <c r="A923" s="39">
        <f t="shared" si="37"/>
        <v>45950</v>
      </c>
      <c r="B923" s="40">
        <v>45950</v>
      </c>
      <c r="C923" s="65">
        <f t="shared" si="39"/>
        <v>0</v>
      </c>
      <c r="E923" s="3" t="str">
        <f t="shared" si="38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7"/>
        <v>45981</v>
      </c>
      <c r="B924" s="46">
        <v>45981</v>
      </c>
      <c r="C924" s="65">
        <f t="shared" si="39"/>
        <v>0</v>
      </c>
      <c r="E924" s="3" t="str">
        <f t="shared" si="38"/>
        <v>4Q2025</v>
      </c>
      <c r="F924" s="49" t="str">
        <f>+F923</f>
        <v>N/A</v>
      </c>
    </row>
    <row r="925" spans="1:6" ht="12.75">
      <c r="A925" s="39">
        <f t="shared" si="37"/>
        <v>46011</v>
      </c>
      <c r="B925" s="40">
        <v>46011</v>
      </c>
      <c r="C925" s="65">
        <f t="shared" si="39"/>
        <v>0</v>
      </c>
      <c r="E925" s="3" t="str">
        <f t="shared" si="38"/>
        <v>4Q2025</v>
      </c>
      <c r="F925" s="49" t="str">
        <f>+F924</f>
        <v>N/A</v>
      </c>
    </row>
    <row r="926" spans="1:6" ht="12.75">
      <c r="A926" s="39">
        <f t="shared" si="37"/>
        <v>46042</v>
      </c>
      <c r="B926" s="40">
        <v>46042</v>
      </c>
      <c r="C926" s="65">
        <f t="shared" si="39"/>
        <v>0</v>
      </c>
      <c r="E926" s="3" t="str">
        <f t="shared" si="38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7"/>
        <v>46073</v>
      </c>
      <c r="B927" s="46">
        <v>46073</v>
      </c>
      <c r="C927" s="65">
        <f t="shared" si="39"/>
        <v>0</v>
      </c>
      <c r="E927" s="3" t="str">
        <f t="shared" si="38"/>
        <v>1Q2026</v>
      </c>
      <c r="F927" s="49" t="str">
        <f>+F926</f>
        <v>N/A</v>
      </c>
    </row>
    <row r="928" spans="1:6" ht="12.75">
      <c r="A928" s="39">
        <f t="shared" si="37"/>
        <v>46101</v>
      </c>
      <c r="B928" s="40">
        <v>46101</v>
      </c>
      <c r="C928" s="65">
        <f t="shared" si="39"/>
        <v>0</v>
      </c>
      <c r="E928" s="3" t="str">
        <f t="shared" si="38"/>
        <v>1Q2026</v>
      </c>
      <c r="F928" s="49" t="str">
        <f>+F927</f>
        <v>N/A</v>
      </c>
    </row>
    <row r="929" spans="1:6" ht="12.75">
      <c r="A929" s="39">
        <f t="shared" si="37"/>
        <v>46132</v>
      </c>
      <c r="B929" s="40">
        <v>46132</v>
      </c>
      <c r="C929" s="65">
        <f t="shared" si="39"/>
        <v>0</v>
      </c>
      <c r="E929" s="3" t="str">
        <f t="shared" si="38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7"/>
        <v>46162</v>
      </c>
      <c r="B930" s="46">
        <v>46162</v>
      </c>
      <c r="C930" s="65">
        <f t="shared" si="39"/>
        <v>0</v>
      </c>
      <c r="E930" s="3" t="str">
        <f t="shared" si="38"/>
        <v>2Q2026</v>
      </c>
      <c r="F930" s="49" t="str">
        <f>+F929</f>
        <v>N/A</v>
      </c>
    </row>
    <row r="931" spans="1:6" ht="12.75">
      <c r="A931" s="39">
        <f t="shared" si="37"/>
        <v>46193</v>
      </c>
      <c r="B931" s="40">
        <v>46193</v>
      </c>
      <c r="C931" s="65">
        <f t="shared" si="39"/>
        <v>0</v>
      </c>
      <c r="E931" s="3" t="str">
        <f t="shared" si="38"/>
        <v>2Q2026</v>
      </c>
      <c r="F931" s="49" t="str">
        <f>+F930</f>
        <v>N/A</v>
      </c>
    </row>
    <row r="932" spans="1:6" ht="12.75">
      <c r="A932" s="39">
        <f t="shared" si="37"/>
        <v>46223</v>
      </c>
      <c r="B932" s="40">
        <v>46223</v>
      </c>
      <c r="C932" s="65">
        <f t="shared" si="39"/>
        <v>0</v>
      </c>
      <c r="E932" s="3" t="str">
        <f t="shared" si="38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7"/>
        <v>46254</v>
      </c>
      <c r="B933" s="46">
        <v>46254</v>
      </c>
      <c r="C933" s="65">
        <f t="shared" si="39"/>
        <v>0</v>
      </c>
      <c r="E933" s="3" t="str">
        <f t="shared" si="38"/>
        <v>3Q2026</v>
      </c>
      <c r="F933" s="49" t="str">
        <f>+F932</f>
        <v>N/A</v>
      </c>
    </row>
    <row r="934" spans="1:6" ht="12.75">
      <c r="A934" s="39">
        <f t="shared" si="37"/>
        <v>46285</v>
      </c>
      <c r="B934" s="40">
        <v>46285</v>
      </c>
      <c r="C934" s="65">
        <f t="shared" si="39"/>
        <v>0</v>
      </c>
      <c r="E934" s="3" t="str">
        <f t="shared" si="38"/>
        <v>3Q2026</v>
      </c>
      <c r="F934" s="49" t="str">
        <f>+F933</f>
        <v>N/A</v>
      </c>
    </row>
    <row r="935" spans="1:6" ht="12.75">
      <c r="A935" s="39">
        <f t="shared" si="37"/>
        <v>46315</v>
      </c>
      <c r="B935" s="40">
        <v>46315</v>
      </c>
      <c r="C935" s="65">
        <f t="shared" si="39"/>
        <v>0</v>
      </c>
      <c r="E935" s="3" t="str">
        <f t="shared" si="38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7"/>
        <v>46346</v>
      </c>
      <c r="B936" s="46">
        <v>46346</v>
      </c>
      <c r="C936" s="65">
        <f t="shared" si="39"/>
        <v>0</v>
      </c>
      <c r="E936" s="3" t="str">
        <f t="shared" si="38"/>
        <v>4Q2026</v>
      </c>
      <c r="F936" s="49" t="str">
        <f>+F935</f>
        <v>N/A</v>
      </c>
    </row>
    <row r="937" spans="1:6" ht="12.75">
      <c r="A937" s="39">
        <f t="shared" si="37"/>
        <v>46376</v>
      </c>
      <c r="B937" s="40">
        <v>46376</v>
      </c>
      <c r="C937" s="65">
        <f t="shared" si="39"/>
        <v>0</v>
      </c>
      <c r="E937" s="3" t="str">
        <f t="shared" si="38"/>
        <v>4Q2026</v>
      </c>
      <c r="F937" s="49" t="str">
        <f>+F936</f>
        <v>N/A</v>
      </c>
    </row>
    <row r="938" spans="1:6" ht="12.75">
      <c r="A938" s="39">
        <f t="shared" si="37"/>
        <v>46407</v>
      </c>
      <c r="B938" s="40">
        <v>46407</v>
      </c>
      <c r="C938" s="65">
        <f t="shared" si="39"/>
        <v>0</v>
      </c>
      <c r="E938" s="3" t="str">
        <f t="shared" si="38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7"/>
        <v>46438</v>
      </c>
      <c r="B939" s="46">
        <v>46438</v>
      </c>
      <c r="C939" s="65">
        <f t="shared" si="39"/>
        <v>0</v>
      </c>
      <c r="E939" s="3" t="str">
        <f t="shared" si="38"/>
        <v>1Q2027</v>
      </c>
      <c r="F939" s="49" t="str">
        <f>+F938</f>
        <v>N/A</v>
      </c>
    </row>
    <row r="940" spans="1:6" ht="12.75">
      <c r="A940" s="39">
        <f t="shared" si="37"/>
        <v>46466</v>
      </c>
      <c r="B940" s="40">
        <v>46466</v>
      </c>
      <c r="C940" s="65">
        <f t="shared" si="39"/>
        <v>0</v>
      </c>
      <c r="E940" s="3" t="str">
        <f t="shared" si="38"/>
        <v>1Q2027</v>
      </c>
      <c r="F940" s="49" t="str">
        <f>+F939</f>
        <v>N/A</v>
      </c>
    </row>
    <row r="941" spans="1:6" ht="12.75">
      <c r="A941" s="39">
        <f t="shared" si="37"/>
        <v>46497</v>
      </c>
      <c r="B941" s="40">
        <v>46497</v>
      </c>
      <c r="C941" s="65">
        <f t="shared" si="39"/>
        <v>0</v>
      </c>
      <c r="E941" s="3" t="str">
        <f t="shared" si="38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7"/>
        <v>46527</v>
      </c>
      <c r="B942" s="46">
        <v>46527</v>
      </c>
      <c r="C942" s="65">
        <f t="shared" si="39"/>
        <v>0</v>
      </c>
      <c r="E942" s="3" t="str">
        <f t="shared" si="38"/>
        <v>2Q2027</v>
      </c>
      <c r="F942" s="49" t="str">
        <f>+F941</f>
        <v>N/A</v>
      </c>
    </row>
    <row r="943" spans="1:6" ht="12.75">
      <c r="A943" s="39">
        <f t="shared" si="37"/>
        <v>46558</v>
      </c>
      <c r="B943" s="40">
        <v>46558</v>
      </c>
      <c r="C943" s="65">
        <f t="shared" si="39"/>
        <v>0</v>
      </c>
      <c r="E943" s="3" t="str">
        <f t="shared" si="38"/>
        <v>2Q2027</v>
      </c>
      <c r="F943" s="49" t="str">
        <f>+F942</f>
        <v>N/A</v>
      </c>
    </row>
    <row r="944" spans="1:6" ht="12.75">
      <c r="A944" s="39">
        <f t="shared" si="37"/>
        <v>46588</v>
      </c>
      <c r="B944" s="40">
        <v>46588</v>
      </c>
      <c r="C944" s="65">
        <f t="shared" si="39"/>
        <v>0</v>
      </c>
      <c r="E944" s="3" t="str">
        <f t="shared" si="38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7"/>
        <v>46619</v>
      </c>
      <c r="B945" s="46">
        <v>46619</v>
      </c>
      <c r="C945" s="65">
        <f t="shared" si="39"/>
        <v>0</v>
      </c>
      <c r="E945" s="3" t="str">
        <f t="shared" si="38"/>
        <v>3Q2027</v>
      </c>
      <c r="F945" s="49" t="str">
        <f>+F944</f>
        <v>N/A</v>
      </c>
    </row>
    <row r="946" spans="1:6" ht="12.75">
      <c r="A946" s="39">
        <f t="shared" si="37"/>
        <v>46650</v>
      </c>
      <c r="B946" s="40">
        <v>46650</v>
      </c>
      <c r="C946" s="65">
        <f t="shared" si="39"/>
        <v>0</v>
      </c>
      <c r="E946" s="3" t="str">
        <f t="shared" si="38"/>
        <v>3Q2027</v>
      </c>
      <c r="F946" s="49" t="str">
        <f>+F945</f>
        <v>N/A</v>
      </c>
    </row>
    <row r="947" spans="1:6" ht="12.75">
      <c r="A947" s="39">
        <f t="shared" si="37"/>
        <v>46680</v>
      </c>
      <c r="B947" s="40">
        <v>46680</v>
      </c>
      <c r="C947" s="65">
        <f t="shared" si="39"/>
        <v>0</v>
      </c>
      <c r="E947" s="3" t="str">
        <f t="shared" si="38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7"/>
        <v>46711</v>
      </c>
      <c r="B948" s="46">
        <v>46711</v>
      </c>
      <c r="C948" s="65">
        <f t="shared" si="39"/>
        <v>0</v>
      </c>
      <c r="E948" s="3" t="str">
        <f t="shared" si="38"/>
        <v>4Q2027</v>
      </c>
      <c r="F948" s="49" t="str">
        <f>+F947</f>
        <v>N/A</v>
      </c>
    </row>
    <row r="949" spans="1:6" ht="12.75">
      <c r="A949" s="39">
        <f t="shared" si="37"/>
        <v>46741</v>
      </c>
      <c r="B949" s="40">
        <v>46741</v>
      </c>
      <c r="C949" s="65">
        <f t="shared" si="39"/>
        <v>0</v>
      </c>
      <c r="E949" s="3" t="str">
        <f t="shared" si="38"/>
        <v>4Q2027</v>
      </c>
      <c r="F949" s="49" t="str">
        <f>+F948</f>
        <v>N/A</v>
      </c>
    </row>
    <row r="950" spans="1:6" ht="12.75">
      <c r="A950" s="39">
        <f t="shared" si="37"/>
        <v>46772</v>
      </c>
      <c r="B950" s="40">
        <v>46772</v>
      </c>
      <c r="C950" s="65">
        <f t="shared" si="39"/>
        <v>0</v>
      </c>
      <c r="E950" s="3" t="str">
        <f t="shared" si="38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7"/>
        <v>46803</v>
      </c>
      <c r="B951" s="46">
        <v>46803</v>
      </c>
      <c r="C951" s="65">
        <f t="shared" si="39"/>
        <v>0</v>
      </c>
      <c r="E951" s="3" t="str">
        <f t="shared" si="38"/>
        <v>1Q2028</v>
      </c>
      <c r="F951" s="49" t="str">
        <f>+F950</f>
        <v>N/A</v>
      </c>
    </row>
    <row r="952" spans="1:6" ht="12.75">
      <c r="A952" s="39">
        <f t="shared" si="37"/>
        <v>46832</v>
      </c>
      <c r="B952" s="40">
        <v>46832</v>
      </c>
      <c r="C952" s="65">
        <f t="shared" si="39"/>
        <v>0</v>
      </c>
      <c r="E952" s="3" t="str">
        <f t="shared" si="38"/>
        <v>1Q2028</v>
      </c>
      <c r="F952" s="49" t="str">
        <f>+F951</f>
        <v>N/A</v>
      </c>
    </row>
    <row r="953" spans="1:6" ht="12.75">
      <c r="A953" s="39">
        <f t="shared" si="37"/>
        <v>46863</v>
      </c>
      <c r="B953" s="40">
        <v>46863</v>
      </c>
      <c r="C953" s="65">
        <f t="shared" si="39"/>
        <v>0</v>
      </c>
      <c r="E953" s="3" t="str">
        <f t="shared" si="38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7"/>
        <v>46893</v>
      </c>
      <c r="B954" s="46">
        <v>46893</v>
      </c>
      <c r="C954" s="65">
        <f t="shared" si="39"/>
        <v>0</v>
      </c>
      <c r="E954" s="3" t="str">
        <f t="shared" si="38"/>
        <v>2Q2028</v>
      </c>
      <c r="F954" s="49" t="str">
        <f>+F953</f>
        <v>N/A</v>
      </c>
    </row>
    <row r="955" spans="1:6" ht="12.75">
      <c r="A955" s="39">
        <f t="shared" si="37"/>
        <v>46924</v>
      </c>
      <c r="B955" s="40">
        <v>46924</v>
      </c>
      <c r="C955" s="65">
        <f t="shared" si="39"/>
        <v>0</v>
      </c>
      <c r="E955" s="3" t="str">
        <f t="shared" si="38"/>
        <v>2Q2028</v>
      </c>
      <c r="F955" s="49" t="str">
        <f>+F954</f>
        <v>N/A</v>
      </c>
    </row>
    <row r="956" spans="1:6" ht="12.75">
      <c r="A956" s="39">
        <f t="shared" si="37"/>
        <v>46954</v>
      </c>
      <c r="B956" s="40">
        <v>46954</v>
      </c>
      <c r="C956" s="65">
        <f t="shared" si="39"/>
        <v>0</v>
      </c>
      <c r="E956" s="3" t="str">
        <f t="shared" si="38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7"/>
        <v>46985</v>
      </c>
      <c r="B957" s="46">
        <v>46985</v>
      </c>
      <c r="C957" s="65">
        <f t="shared" si="39"/>
        <v>0</v>
      </c>
      <c r="E957" s="3" t="str">
        <f t="shared" si="38"/>
        <v>3Q2028</v>
      </c>
      <c r="F957" s="49" t="str">
        <f>+F956</f>
        <v>N/A</v>
      </c>
    </row>
    <row r="958" spans="1:6" ht="12.75">
      <c r="A958" s="39">
        <f t="shared" si="37"/>
        <v>47016</v>
      </c>
      <c r="B958" s="40">
        <v>47016</v>
      </c>
      <c r="C958" s="65">
        <f t="shared" si="39"/>
        <v>0</v>
      </c>
      <c r="E958" s="3" t="str">
        <f t="shared" si="38"/>
        <v>3Q2028</v>
      </c>
      <c r="F958" s="49" t="str">
        <f>+F957</f>
        <v>N/A</v>
      </c>
    </row>
    <row r="959" spans="1:6" ht="12.75">
      <c r="A959" s="39">
        <f t="shared" si="37"/>
        <v>47046</v>
      </c>
      <c r="B959" s="40">
        <v>47046</v>
      </c>
      <c r="C959" s="65">
        <f t="shared" si="39"/>
        <v>0</v>
      </c>
      <c r="E959" s="3" t="str">
        <f t="shared" si="38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7"/>
        <v>47077</v>
      </c>
      <c r="B960" s="46">
        <v>47077</v>
      </c>
      <c r="C960" s="65">
        <f t="shared" si="39"/>
        <v>0</v>
      </c>
      <c r="E960" s="3" t="str">
        <f t="shared" si="38"/>
        <v>4Q2028</v>
      </c>
      <c r="F960" s="49" t="str">
        <f>+F959</f>
        <v>N/A</v>
      </c>
    </row>
    <row r="961" spans="1:6" ht="12.75">
      <c r="A961" s="39">
        <f t="shared" si="37"/>
        <v>47107</v>
      </c>
      <c r="B961" s="40">
        <v>47107</v>
      </c>
      <c r="C961" s="65">
        <f t="shared" si="39"/>
        <v>0</v>
      </c>
      <c r="E961" s="3" t="str">
        <f t="shared" si="38"/>
        <v>4Q2028</v>
      </c>
      <c r="F961" s="49" t="str">
        <f>+F960</f>
        <v>N/A</v>
      </c>
    </row>
    <row r="962" spans="1:6" ht="12.75">
      <c r="A962" s="39">
        <f t="shared" si="37"/>
        <v>47138</v>
      </c>
      <c r="B962" s="40">
        <v>47138</v>
      </c>
      <c r="C962" s="65">
        <f t="shared" si="39"/>
        <v>0</v>
      </c>
      <c r="E962" s="3" t="str">
        <f t="shared" si="38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7"/>
        <v>47169</v>
      </c>
      <c r="B963" s="46">
        <v>47169</v>
      </c>
      <c r="C963" s="65">
        <f t="shared" si="39"/>
        <v>0</v>
      </c>
      <c r="E963" s="3" t="str">
        <f t="shared" si="38"/>
        <v>1Q2029</v>
      </c>
      <c r="F963" s="49" t="str">
        <f>+F962</f>
        <v>N/A</v>
      </c>
    </row>
    <row r="964" spans="1:6" ht="12.75">
      <c r="A964" s="39">
        <f t="shared" si="37"/>
        <v>47197</v>
      </c>
      <c r="B964" s="40">
        <v>47197</v>
      </c>
      <c r="C964" s="65">
        <f t="shared" si="39"/>
        <v>0</v>
      </c>
      <c r="E964" s="3" t="str">
        <f t="shared" si="38"/>
        <v>1Q2029</v>
      </c>
      <c r="F964" s="49" t="str">
        <f>+F963</f>
        <v>N/A</v>
      </c>
    </row>
    <row r="965" spans="1:6" ht="12.75">
      <c r="A965" s="39">
        <f aca="true" t="shared" si="40" ref="A965:A1028">+B965</f>
        <v>47228</v>
      </c>
      <c r="B965" s="40">
        <v>47228</v>
      </c>
      <c r="C965" s="65">
        <f t="shared" si="39"/>
        <v>0</v>
      </c>
      <c r="E965" s="3" t="str">
        <f t="shared" si="38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0"/>
        <v>47258</v>
      </c>
      <c r="B966" s="46">
        <v>47258</v>
      </c>
      <c r="C966" s="65">
        <f t="shared" si="39"/>
        <v>0</v>
      </c>
      <c r="E966" s="3" t="str">
        <f t="shared" si="38"/>
        <v>2Q2029</v>
      </c>
      <c r="F966" s="49" t="str">
        <f>+F965</f>
        <v>N/A</v>
      </c>
    </row>
    <row r="967" spans="1:6" ht="12.75">
      <c r="A967" s="39">
        <f t="shared" si="40"/>
        <v>47289</v>
      </c>
      <c r="B967" s="40">
        <v>47289</v>
      </c>
      <c r="C967" s="65">
        <f t="shared" si="39"/>
        <v>0</v>
      </c>
      <c r="E967" s="3" t="str">
        <f t="shared" si="38"/>
        <v>2Q2029</v>
      </c>
      <c r="F967" s="49" t="str">
        <f>+F966</f>
        <v>N/A</v>
      </c>
    </row>
    <row r="968" spans="1:6" ht="12.75">
      <c r="A968" s="39">
        <f t="shared" si="40"/>
        <v>47319</v>
      </c>
      <c r="B968" s="40">
        <v>47319</v>
      </c>
      <c r="C968" s="65">
        <f t="shared" si="39"/>
        <v>0</v>
      </c>
      <c r="E968" s="3" t="str">
        <f t="shared" si="38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0"/>
        <v>47350</v>
      </c>
      <c r="B969" s="46">
        <v>47350</v>
      </c>
      <c r="C969" s="65">
        <f t="shared" si="39"/>
        <v>0</v>
      </c>
      <c r="E969" s="3" t="str">
        <f t="shared" si="38"/>
        <v>3Q2029</v>
      </c>
      <c r="F969" s="49" t="str">
        <f>+F968</f>
        <v>N/A</v>
      </c>
    </row>
    <row r="970" spans="1:6" ht="12.75">
      <c r="A970" s="39">
        <f t="shared" si="40"/>
        <v>47381</v>
      </c>
      <c r="B970" s="40">
        <v>47381</v>
      </c>
      <c r="C970" s="65">
        <f t="shared" si="39"/>
        <v>0</v>
      </c>
      <c r="E970" s="3" t="str">
        <f t="shared" si="38"/>
        <v>3Q2029</v>
      </c>
      <c r="F970" s="49" t="str">
        <f>+F969</f>
        <v>N/A</v>
      </c>
    </row>
    <row r="971" spans="1:6" ht="12.75">
      <c r="A971" s="39">
        <f t="shared" si="40"/>
        <v>47411</v>
      </c>
      <c r="B971" s="40">
        <v>47411</v>
      </c>
      <c r="C971" s="65">
        <f t="shared" si="39"/>
        <v>0</v>
      </c>
      <c r="E971" s="3" t="str">
        <f aca="true" t="shared" si="41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0"/>
        <v>47442</v>
      </c>
      <c r="B972" s="46">
        <v>47442</v>
      </c>
      <c r="C972" s="65">
        <f t="shared" si="39"/>
        <v>0</v>
      </c>
      <c r="E972" s="3" t="str">
        <f t="shared" si="41"/>
        <v>4Q2029</v>
      </c>
      <c r="F972" s="49" t="str">
        <f>+F971</f>
        <v>N/A</v>
      </c>
    </row>
    <row r="973" spans="1:6" ht="12.75">
      <c r="A973" s="39">
        <f t="shared" si="40"/>
        <v>47472</v>
      </c>
      <c r="B973" s="40">
        <v>47472</v>
      </c>
      <c r="C973" s="65">
        <f t="shared" si="39"/>
        <v>0</v>
      </c>
      <c r="E973" s="3" t="str">
        <f t="shared" si="41"/>
        <v>4Q2029</v>
      </c>
      <c r="F973" s="49" t="str">
        <f>+F972</f>
        <v>N/A</v>
      </c>
    </row>
    <row r="974" spans="1:6" ht="12.75">
      <c r="A974" s="39">
        <f t="shared" si="40"/>
        <v>47503</v>
      </c>
      <c r="B974" s="40">
        <v>47503</v>
      </c>
      <c r="C974" s="65">
        <f t="shared" si="39"/>
        <v>0</v>
      </c>
      <c r="E974" s="3" t="str">
        <f t="shared" si="41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0"/>
        <v>47534</v>
      </c>
      <c r="B975" s="46">
        <v>47534</v>
      </c>
      <c r="C975" s="65">
        <f t="shared" si="39"/>
        <v>0</v>
      </c>
      <c r="E975" s="3" t="str">
        <f t="shared" si="41"/>
        <v>1Q2030</v>
      </c>
      <c r="F975" s="49" t="str">
        <f>+F974</f>
        <v>N/A</v>
      </c>
    </row>
    <row r="976" spans="1:6" ht="12.75">
      <c r="A976" s="39">
        <f t="shared" si="40"/>
        <v>47562</v>
      </c>
      <c r="B976" s="40">
        <v>47562</v>
      </c>
      <c r="C976" s="65">
        <f aca="true" t="shared" si="42" ref="C976:C1039">+L976%</f>
        <v>0</v>
      </c>
      <c r="E976" s="3" t="str">
        <f t="shared" si="41"/>
        <v>1Q2030</v>
      </c>
      <c r="F976" s="49" t="str">
        <f>+F975</f>
        <v>N/A</v>
      </c>
    </row>
    <row r="977" spans="1:6" ht="12.75">
      <c r="A977" s="39">
        <f t="shared" si="40"/>
        <v>47593</v>
      </c>
      <c r="B977" s="40">
        <v>47593</v>
      </c>
      <c r="C977" s="65">
        <f t="shared" si="42"/>
        <v>0</v>
      </c>
      <c r="E977" s="3" t="str">
        <f t="shared" si="41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0"/>
        <v>47623</v>
      </c>
      <c r="B978" s="46">
        <v>47623</v>
      </c>
      <c r="C978" s="65">
        <f t="shared" si="42"/>
        <v>0</v>
      </c>
      <c r="E978" s="3" t="str">
        <f t="shared" si="41"/>
        <v>2Q2030</v>
      </c>
      <c r="F978" s="49" t="str">
        <f>+F977</f>
        <v>N/A</v>
      </c>
    </row>
    <row r="979" spans="1:6" ht="12.75">
      <c r="A979" s="39">
        <f t="shared" si="40"/>
        <v>47654</v>
      </c>
      <c r="B979" s="40">
        <v>47654</v>
      </c>
      <c r="C979" s="65">
        <f t="shared" si="42"/>
        <v>0</v>
      </c>
      <c r="E979" s="3" t="str">
        <f t="shared" si="41"/>
        <v>2Q2030</v>
      </c>
      <c r="F979" s="49" t="str">
        <f>+F978</f>
        <v>N/A</v>
      </c>
    </row>
    <row r="980" spans="1:6" ht="12.75">
      <c r="A980" s="39">
        <f t="shared" si="40"/>
        <v>47684</v>
      </c>
      <c r="B980" s="40">
        <v>47684</v>
      </c>
      <c r="C980" s="65">
        <f t="shared" si="42"/>
        <v>0</v>
      </c>
      <c r="E980" s="3" t="str">
        <f t="shared" si="41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0"/>
        <v>47715</v>
      </c>
      <c r="B981" s="46">
        <v>47715</v>
      </c>
      <c r="C981" s="65">
        <f t="shared" si="42"/>
        <v>0</v>
      </c>
      <c r="E981" s="3" t="str">
        <f t="shared" si="41"/>
        <v>3Q2030</v>
      </c>
      <c r="F981" s="49" t="str">
        <f>+F980</f>
        <v>N/A</v>
      </c>
    </row>
    <row r="982" spans="1:6" ht="12.75">
      <c r="A982" s="39">
        <f t="shared" si="40"/>
        <v>47746</v>
      </c>
      <c r="B982" s="40">
        <v>47746</v>
      </c>
      <c r="C982" s="65">
        <f t="shared" si="42"/>
        <v>0</v>
      </c>
      <c r="E982" s="3" t="str">
        <f t="shared" si="41"/>
        <v>3Q2030</v>
      </c>
      <c r="F982" s="49" t="str">
        <f>+F981</f>
        <v>N/A</v>
      </c>
    </row>
    <row r="983" spans="1:6" ht="12.75">
      <c r="A983" s="39">
        <f t="shared" si="40"/>
        <v>47776</v>
      </c>
      <c r="B983" s="40">
        <v>47776</v>
      </c>
      <c r="C983" s="65">
        <f t="shared" si="42"/>
        <v>0</v>
      </c>
      <c r="E983" s="3" t="str">
        <f t="shared" si="41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0"/>
        <v>47807</v>
      </c>
      <c r="B984" s="46">
        <v>47807</v>
      </c>
      <c r="C984" s="65">
        <f t="shared" si="42"/>
        <v>0</v>
      </c>
      <c r="E984" s="3" t="str">
        <f t="shared" si="41"/>
        <v>4Q2030</v>
      </c>
      <c r="F984" s="49" t="str">
        <f>+F983</f>
        <v>N/A</v>
      </c>
    </row>
    <row r="985" spans="1:6" ht="12.75">
      <c r="A985" s="39">
        <f t="shared" si="40"/>
        <v>47837</v>
      </c>
      <c r="B985" s="40">
        <v>47837</v>
      </c>
      <c r="C985" s="65">
        <f t="shared" si="42"/>
        <v>0</v>
      </c>
      <c r="E985" s="3" t="str">
        <f t="shared" si="41"/>
        <v>4Q2030</v>
      </c>
      <c r="F985" s="49" t="str">
        <f>+F984</f>
        <v>N/A</v>
      </c>
    </row>
    <row r="986" spans="1:6" ht="12.75">
      <c r="A986" s="39">
        <f t="shared" si="40"/>
        <v>47868</v>
      </c>
      <c r="B986" s="40">
        <v>47868</v>
      </c>
      <c r="C986" s="65">
        <f t="shared" si="42"/>
        <v>0</v>
      </c>
      <c r="E986" s="3" t="str">
        <f t="shared" si="41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0"/>
        <v>47899</v>
      </c>
      <c r="B987" s="46">
        <v>47899</v>
      </c>
      <c r="C987" s="65">
        <f t="shared" si="42"/>
        <v>0</v>
      </c>
      <c r="E987" s="3" t="str">
        <f t="shared" si="41"/>
        <v>1Q2031</v>
      </c>
      <c r="F987" s="49" t="str">
        <f>+F986</f>
        <v>N/A</v>
      </c>
    </row>
    <row r="988" spans="1:6" ht="12.75">
      <c r="A988" s="39">
        <f t="shared" si="40"/>
        <v>47927</v>
      </c>
      <c r="B988" s="40">
        <v>47927</v>
      </c>
      <c r="C988" s="65">
        <f t="shared" si="42"/>
        <v>0</v>
      </c>
      <c r="E988" s="3" t="str">
        <f t="shared" si="41"/>
        <v>1Q2031</v>
      </c>
      <c r="F988" s="49" t="str">
        <f>+F987</f>
        <v>N/A</v>
      </c>
    </row>
    <row r="989" spans="1:6" ht="12.75">
      <c r="A989" s="39">
        <f t="shared" si="40"/>
        <v>47958</v>
      </c>
      <c r="B989" s="40">
        <v>47958</v>
      </c>
      <c r="C989" s="65">
        <f t="shared" si="42"/>
        <v>0</v>
      </c>
      <c r="E989" s="3" t="str">
        <f t="shared" si="41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0"/>
        <v>47988</v>
      </c>
      <c r="B990" s="46">
        <v>47988</v>
      </c>
      <c r="C990" s="65">
        <f t="shared" si="42"/>
        <v>0</v>
      </c>
      <c r="E990" s="3" t="str">
        <f t="shared" si="41"/>
        <v>2Q2031</v>
      </c>
      <c r="F990" s="49" t="str">
        <f>+F989</f>
        <v>N/A</v>
      </c>
    </row>
    <row r="991" spans="1:6" ht="12.75">
      <c r="A991" s="39">
        <f t="shared" si="40"/>
        <v>48019</v>
      </c>
      <c r="B991" s="40">
        <v>48019</v>
      </c>
      <c r="C991" s="65">
        <f t="shared" si="42"/>
        <v>0</v>
      </c>
      <c r="E991" s="3" t="str">
        <f t="shared" si="41"/>
        <v>2Q2031</v>
      </c>
      <c r="F991" s="49" t="str">
        <f>+F990</f>
        <v>N/A</v>
      </c>
    </row>
    <row r="992" spans="1:6" ht="12.75">
      <c r="A992" s="39">
        <f t="shared" si="40"/>
        <v>48049</v>
      </c>
      <c r="B992" s="40">
        <v>48049</v>
      </c>
      <c r="C992" s="65">
        <f t="shared" si="42"/>
        <v>0</v>
      </c>
      <c r="E992" s="3" t="str">
        <f t="shared" si="41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0"/>
        <v>48080</v>
      </c>
      <c r="B993" s="46">
        <v>48080</v>
      </c>
      <c r="C993" s="65">
        <f t="shared" si="42"/>
        <v>0</v>
      </c>
      <c r="E993" s="3" t="str">
        <f t="shared" si="41"/>
        <v>3Q2031</v>
      </c>
      <c r="F993" s="49" t="str">
        <f>+F992</f>
        <v>N/A</v>
      </c>
    </row>
    <row r="994" spans="1:6" ht="12.75">
      <c r="A994" s="39">
        <f t="shared" si="40"/>
        <v>48111</v>
      </c>
      <c r="B994" s="40">
        <v>48111</v>
      </c>
      <c r="C994" s="65">
        <f t="shared" si="42"/>
        <v>0</v>
      </c>
      <c r="E994" s="3" t="str">
        <f t="shared" si="41"/>
        <v>3Q2031</v>
      </c>
      <c r="F994" s="49" t="str">
        <f>+F993</f>
        <v>N/A</v>
      </c>
    </row>
    <row r="995" spans="1:6" ht="12.75">
      <c r="A995" s="39">
        <f t="shared" si="40"/>
        <v>48141</v>
      </c>
      <c r="B995" s="40">
        <v>48141</v>
      </c>
      <c r="C995" s="65">
        <f t="shared" si="42"/>
        <v>0</v>
      </c>
      <c r="E995" s="3" t="str">
        <f t="shared" si="41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0"/>
        <v>48172</v>
      </c>
      <c r="B996" s="46">
        <v>48172</v>
      </c>
      <c r="C996" s="65">
        <f t="shared" si="42"/>
        <v>0</v>
      </c>
      <c r="E996" s="3" t="str">
        <f t="shared" si="41"/>
        <v>4Q2031</v>
      </c>
      <c r="F996" s="49" t="str">
        <f>+F995</f>
        <v>N/A</v>
      </c>
    </row>
    <row r="997" spans="1:6" ht="12.75">
      <c r="A997" s="39">
        <f t="shared" si="40"/>
        <v>48202</v>
      </c>
      <c r="B997" s="40">
        <v>48202</v>
      </c>
      <c r="C997" s="65">
        <f t="shared" si="42"/>
        <v>0</v>
      </c>
      <c r="E997" s="3" t="str">
        <f t="shared" si="41"/>
        <v>4Q2031</v>
      </c>
      <c r="F997" s="49" t="str">
        <f>+F996</f>
        <v>N/A</v>
      </c>
    </row>
    <row r="998" spans="1:6" ht="12.75">
      <c r="A998" s="39">
        <f t="shared" si="40"/>
        <v>48233</v>
      </c>
      <c r="B998" s="40">
        <v>48233</v>
      </c>
      <c r="C998" s="65">
        <f t="shared" si="42"/>
        <v>0</v>
      </c>
      <c r="E998" s="3" t="str">
        <f t="shared" si="41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0"/>
        <v>48264</v>
      </c>
      <c r="B999" s="46">
        <v>48264</v>
      </c>
      <c r="C999" s="65">
        <f t="shared" si="42"/>
        <v>0</v>
      </c>
      <c r="E999" s="3" t="str">
        <f t="shared" si="41"/>
        <v>1Q2032</v>
      </c>
      <c r="F999" s="49" t="str">
        <f>+F998</f>
        <v>N/A</v>
      </c>
    </row>
    <row r="1000" spans="1:6" ht="12.75">
      <c r="A1000" s="39">
        <f t="shared" si="40"/>
        <v>48293</v>
      </c>
      <c r="B1000" s="40">
        <v>48293</v>
      </c>
      <c r="C1000" s="65">
        <f t="shared" si="42"/>
        <v>0</v>
      </c>
      <c r="E1000" s="3" t="str">
        <f t="shared" si="41"/>
        <v>1Q2032</v>
      </c>
      <c r="F1000" s="49" t="str">
        <f>+F999</f>
        <v>N/A</v>
      </c>
    </row>
    <row r="1001" spans="1:6" ht="12.75">
      <c r="A1001" s="39">
        <f t="shared" si="40"/>
        <v>48324</v>
      </c>
      <c r="B1001" s="40">
        <v>48324</v>
      </c>
      <c r="C1001" s="65">
        <f t="shared" si="42"/>
        <v>0</v>
      </c>
      <c r="E1001" s="3" t="str">
        <f t="shared" si="41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0"/>
        <v>48354</v>
      </c>
      <c r="B1002" s="46">
        <v>48354</v>
      </c>
      <c r="C1002" s="65">
        <f t="shared" si="42"/>
        <v>0</v>
      </c>
      <c r="E1002" s="3" t="str">
        <f t="shared" si="41"/>
        <v>2Q2032</v>
      </c>
      <c r="F1002" s="49" t="str">
        <f>+F1001</f>
        <v>N/A</v>
      </c>
    </row>
    <row r="1003" spans="1:6" ht="12.75">
      <c r="A1003" s="39">
        <f t="shared" si="40"/>
        <v>48385</v>
      </c>
      <c r="B1003" s="40">
        <v>48385</v>
      </c>
      <c r="C1003" s="65">
        <f t="shared" si="42"/>
        <v>0</v>
      </c>
      <c r="E1003" s="3" t="str">
        <f t="shared" si="41"/>
        <v>2Q2032</v>
      </c>
      <c r="F1003" s="49" t="str">
        <f>+F1002</f>
        <v>N/A</v>
      </c>
    </row>
    <row r="1004" spans="1:6" ht="12.75">
      <c r="A1004" s="39">
        <f t="shared" si="40"/>
        <v>48415</v>
      </c>
      <c r="B1004" s="40">
        <v>48415</v>
      </c>
      <c r="C1004" s="65">
        <f t="shared" si="42"/>
        <v>0</v>
      </c>
      <c r="E1004" s="3" t="str">
        <f t="shared" si="41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0"/>
        <v>48446</v>
      </c>
      <c r="B1005" s="46">
        <v>48446</v>
      </c>
      <c r="C1005" s="65">
        <f t="shared" si="42"/>
        <v>0</v>
      </c>
      <c r="E1005" s="3" t="str">
        <f t="shared" si="41"/>
        <v>3Q2032</v>
      </c>
      <c r="F1005" s="49" t="str">
        <f>+F1004</f>
        <v>N/A</v>
      </c>
    </row>
    <row r="1006" spans="1:6" ht="12.75">
      <c r="A1006" s="39">
        <f t="shared" si="40"/>
        <v>48477</v>
      </c>
      <c r="B1006" s="40">
        <v>48477</v>
      </c>
      <c r="C1006" s="65">
        <f t="shared" si="42"/>
        <v>0</v>
      </c>
      <c r="E1006" s="3" t="str">
        <f t="shared" si="41"/>
        <v>3Q2032</v>
      </c>
      <c r="F1006" s="49" t="str">
        <f>+F1005</f>
        <v>N/A</v>
      </c>
    </row>
    <row r="1007" spans="1:6" ht="12.75">
      <c r="A1007" s="39">
        <f t="shared" si="40"/>
        <v>48507</v>
      </c>
      <c r="B1007" s="40">
        <v>48507</v>
      </c>
      <c r="C1007" s="65">
        <f t="shared" si="42"/>
        <v>0</v>
      </c>
      <c r="E1007" s="3" t="str">
        <f t="shared" si="41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0"/>
        <v>48538</v>
      </c>
      <c r="B1008" s="46">
        <v>48538</v>
      </c>
      <c r="C1008" s="65">
        <f t="shared" si="42"/>
        <v>0</v>
      </c>
      <c r="E1008" s="3" t="str">
        <f t="shared" si="41"/>
        <v>4Q2032</v>
      </c>
      <c r="F1008" s="49" t="str">
        <f>+F1007</f>
        <v>N/A</v>
      </c>
    </row>
    <row r="1009" spans="1:6" ht="12.75">
      <c r="A1009" s="39">
        <f t="shared" si="40"/>
        <v>48568</v>
      </c>
      <c r="B1009" s="40">
        <v>48568</v>
      </c>
      <c r="C1009" s="65">
        <f t="shared" si="42"/>
        <v>0</v>
      </c>
      <c r="E1009" s="3" t="str">
        <f t="shared" si="41"/>
        <v>4Q2032</v>
      </c>
      <c r="F1009" s="49" t="str">
        <f>+F1008</f>
        <v>N/A</v>
      </c>
    </row>
    <row r="1010" spans="1:6" ht="12.75">
      <c r="A1010" s="39">
        <f t="shared" si="40"/>
        <v>48599</v>
      </c>
      <c r="B1010" s="40">
        <v>48599</v>
      </c>
      <c r="C1010" s="65">
        <f t="shared" si="42"/>
        <v>0</v>
      </c>
      <c r="E1010" s="3" t="str">
        <f t="shared" si="41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0"/>
        <v>48630</v>
      </c>
      <c r="B1011" s="46">
        <v>48630</v>
      </c>
      <c r="C1011" s="65">
        <f t="shared" si="42"/>
        <v>0</v>
      </c>
      <c r="E1011" s="3" t="str">
        <f t="shared" si="41"/>
        <v>1Q2033</v>
      </c>
      <c r="F1011" s="49" t="str">
        <f>+F1010</f>
        <v>N/A</v>
      </c>
    </row>
    <row r="1012" spans="1:6" ht="12.75">
      <c r="A1012" s="39">
        <f t="shared" si="40"/>
        <v>48658</v>
      </c>
      <c r="B1012" s="40">
        <v>48658</v>
      </c>
      <c r="C1012" s="65">
        <f t="shared" si="42"/>
        <v>0</v>
      </c>
      <c r="E1012" s="3" t="str">
        <f t="shared" si="41"/>
        <v>1Q2033</v>
      </c>
      <c r="F1012" s="49" t="str">
        <f>+F1011</f>
        <v>N/A</v>
      </c>
    </row>
    <row r="1013" spans="1:6" ht="12.75">
      <c r="A1013" s="39">
        <f t="shared" si="40"/>
        <v>48689</v>
      </c>
      <c r="B1013" s="40">
        <v>48689</v>
      </c>
      <c r="C1013" s="65">
        <f t="shared" si="42"/>
        <v>0</v>
      </c>
      <c r="E1013" s="3" t="str">
        <f t="shared" si="41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0"/>
        <v>48719</v>
      </c>
      <c r="B1014" s="46">
        <v>48719</v>
      </c>
      <c r="C1014" s="65">
        <f t="shared" si="42"/>
        <v>0</v>
      </c>
      <c r="E1014" s="3" t="str">
        <f t="shared" si="41"/>
        <v>2Q2033</v>
      </c>
      <c r="F1014" s="49" t="str">
        <f>+F1013</f>
        <v>N/A</v>
      </c>
    </row>
    <row r="1015" spans="1:6" ht="12.75">
      <c r="A1015" s="39">
        <f t="shared" si="40"/>
        <v>48750</v>
      </c>
      <c r="B1015" s="40">
        <v>48750</v>
      </c>
      <c r="C1015" s="65">
        <f t="shared" si="42"/>
        <v>0</v>
      </c>
      <c r="E1015" s="3" t="str">
        <f t="shared" si="41"/>
        <v>2Q2033</v>
      </c>
      <c r="F1015" s="49" t="str">
        <f>+F1014</f>
        <v>N/A</v>
      </c>
    </row>
    <row r="1016" spans="1:6" ht="12.75">
      <c r="A1016" s="39">
        <f t="shared" si="40"/>
        <v>48780</v>
      </c>
      <c r="B1016" s="40">
        <v>48780</v>
      </c>
      <c r="C1016" s="65">
        <f t="shared" si="42"/>
        <v>0</v>
      </c>
      <c r="E1016" s="3" t="str">
        <f t="shared" si="41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0"/>
        <v>48811</v>
      </c>
      <c r="B1017" s="46">
        <v>48811</v>
      </c>
      <c r="C1017" s="65">
        <f t="shared" si="42"/>
        <v>0</v>
      </c>
      <c r="E1017" s="3" t="str">
        <f t="shared" si="41"/>
        <v>3Q2033</v>
      </c>
      <c r="F1017" s="49" t="str">
        <f>+F1016</f>
        <v>N/A</v>
      </c>
    </row>
    <row r="1018" spans="1:6" ht="12.75">
      <c r="A1018" s="39">
        <f t="shared" si="40"/>
        <v>48842</v>
      </c>
      <c r="B1018" s="40">
        <v>48842</v>
      </c>
      <c r="C1018" s="65">
        <f t="shared" si="42"/>
        <v>0</v>
      </c>
      <c r="E1018" s="3" t="str">
        <f t="shared" si="41"/>
        <v>3Q2033</v>
      </c>
      <c r="F1018" s="49" t="str">
        <f>+F1017</f>
        <v>N/A</v>
      </c>
    </row>
    <row r="1019" spans="1:6" ht="12.75">
      <c r="A1019" s="39">
        <f t="shared" si="40"/>
        <v>48872</v>
      </c>
      <c r="B1019" s="40">
        <v>48872</v>
      </c>
      <c r="C1019" s="65">
        <f t="shared" si="42"/>
        <v>0</v>
      </c>
      <c r="E1019" s="3" t="str">
        <f t="shared" si="41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0"/>
        <v>48903</v>
      </c>
      <c r="B1020" s="46">
        <v>48903</v>
      </c>
      <c r="C1020" s="65">
        <f t="shared" si="42"/>
        <v>0</v>
      </c>
      <c r="E1020" s="3" t="str">
        <f t="shared" si="41"/>
        <v>4Q2033</v>
      </c>
      <c r="F1020" s="49" t="str">
        <f>+F1019</f>
        <v>N/A</v>
      </c>
    </row>
    <row r="1021" spans="1:6" ht="12.75">
      <c r="A1021" s="39">
        <f t="shared" si="40"/>
        <v>48933</v>
      </c>
      <c r="B1021" s="40">
        <v>48933</v>
      </c>
      <c r="C1021" s="65">
        <f t="shared" si="42"/>
        <v>0</v>
      </c>
      <c r="E1021" s="3" t="str">
        <f t="shared" si="41"/>
        <v>4Q2033</v>
      </c>
      <c r="F1021" s="49" t="str">
        <f>+F1020</f>
        <v>N/A</v>
      </c>
    </row>
    <row r="1022" spans="1:6" ht="12.75">
      <c r="A1022" s="39">
        <f t="shared" si="40"/>
        <v>48964</v>
      </c>
      <c r="B1022" s="40">
        <v>48964</v>
      </c>
      <c r="C1022" s="65">
        <f t="shared" si="42"/>
        <v>0</v>
      </c>
      <c r="E1022" s="3" t="str">
        <f t="shared" si="41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0"/>
        <v>48995</v>
      </c>
      <c r="B1023" s="46">
        <v>48995</v>
      </c>
      <c r="C1023" s="65">
        <f t="shared" si="42"/>
        <v>0</v>
      </c>
      <c r="E1023" s="3" t="str">
        <f t="shared" si="41"/>
        <v>1Q2034</v>
      </c>
      <c r="F1023" s="49" t="str">
        <f>+F1022</f>
        <v>N/A</v>
      </c>
    </row>
    <row r="1024" spans="1:6" ht="12.75">
      <c r="A1024" s="39">
        <f t="shared" si="40"/>
        <v>49023</v>
      </c>
      <c r="B1024" s="40">
        <v>49023</v>
      </c>
      <c r="C1024" s="65">
        <f t="shared" si="42"/>
        <v>0</v>
      </c>
      <c r="E1024" s="3" t="str">
        <f t="shared" si="41"/>
        <v>1Q2034</v>
      </c>
      <c r="F1024" s="49" t="str">
        <f>+F1023</f>
        <v>N/A</v>
      </c>
    </row>
    <row r="1025" spans="1:6" ht="12.75">
      <c r="A1025" s="39">
        <f t="shared" si="40"/>
        <v>49054</v>
      </c>
      <c r="B1025" s="40">
        <v>49054</v>
      </c>
      <c r="C1025" s="65">
        <f t="shared" si="42"/>
        <v>0</v>
      </c>
      <c r="E1025" s="3" t="str">
        <f t="shared" si="41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0"/>
        <v>49084</v>
      </c>
      <c r="B1026" s="46">
        <v>49084</v>
      </c>
      <c r="C1026" s="65">
        <f t="shared" si="42"/>
        <v>0</v>
      </c>
      <c r="E1026" s="3" t="str">
        <f t="shared" si="41"/>
        <v>2Q2034</v>
      </c>
      <c r="F1026" s="49" t="str">
        <f>+F1025</f>
        <v>N/A</v>
      </c>
    </row>
    <row r="1027" spans="1:6" ht="12.75">
      <c r="A1027" s="39">
        <f t="shared" si="40"/>
        <v>49115</v>
      </c>
      <c r="B1027" s="40">
        <v>49115</v>
      </c>
      <c r="C1027" s="65">
        <f t="shared" si="42"/>
        <v>0</v>
      </c>
      <c r="E1027" s="3" t="str">
        <f t="shared" si="41"/>
        <v>2Q2034</v>
      </c>
      <c r="F1027" s="49" t="str">
        <f>+F1026</f>
        <v>N/A</v>
      </c>
    </row>
    <row r="1028" spans="1:6" ht="12.75">
      <c r="A1028" s="39">
        <f t="shared" si="40"/>
        <v>49145</v>
      </c>
      <c r="B1028" s="40">
        <v>49145</v>
      </c>
      <c r="C1028" s="65">
        <f t="shared" si="42"/>
        <v>0</v>
      </c>
      <c r="E1028" s="3" t="str">
        <f t="shared" si="41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3" ref="A1029:A1092">+B1029</f>
        <v>49176</v>
      </c>
      <c r="B1029" s="46">
        <v>49176</v>
      </c>
      <c r="C1029" s="65">
        <f t="shared" si="42"/>
        <v>0</v>
      </c>
      <c r="E1029" s="3" t="str">
        <f t="shared" si="41"/>
        <v>3Q2034</v>
      </c>
      <c r="F1029" s="49" t="str">
        <f>+F1028</f>
        <v>N/A</v>
      </c>
    </row>
    <row r="1030" spans="1:6" ht="12.75">
      <c r="A1030" s="39">
        <f t="shared" si="43"/>
        <v>49207</v>
      </c>
      <c r="B1030" s="40">
        <v>49207</v>
      </c>
      <c r="C1030" s="65">
        <f t="shared" si="42"/>
        <v>0</v>
      </c>
      <c r="E1030" s="3" t="str">
        <f t="shared" si="41"/>
        <v>3Q2034</v>
      </c>
      <c r="F1030" s="49" t="str">
        <f>+F1029</f>
        <v>N/A</v>
      </c>
    </row>
    <row r="1031" spans="1:6" ht="12.75">
      <c r="A1031" s="39">
        <f t="shared" si="43"/>
        <v>49237</v>
      </c>
      <c r="B1031" s="40">
        <v>49237</v>
      </c>
      <c r="C1031" s="65">
        <f t="shared" si="42"/>
        <v>0</v>
      </c>
      <c r="E1031" s="3" t="str">
        <f t="shared" si="41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3"/>
        <v>49268</v>
      </c>
      <c r="B1032" s="46">
        <v>49268</v>
      </c>
      <c r="C1032" s="65">
        <f t="shared" si="42"/>
        <v>0</v>
      </c>
      <c r="E1032" s="3" t="str">
        <f t="shared" si="41"/>
        <v>4Q2034</v>
      </c>
      <c r="F1032" s="49" t="str">
        <f>+F1031</f>
        <v>N/A</v>
      </c>
    </row>
    <row r="1033" spans="1:6" ht="12.75">
      <c r="A1033" s="39">
        <f t="shared" si="43"/>
        <v>49298</v>
      </c>
      <c r="B1033" s="40">
        <v>49298</v>
      </c>
      <c r="C1033" s="65">
        <f t="shared" si="42"/>
        <v>0</v>
      </c>
      <c r="E1033" s="3" t="str">
        <f t="shared" si="41"/>
        <v>4Q2034</v>
      </c>
      <c r="F1033" s="49" t="str">
        <f>+F1032</f>
        <v>N/A</v>
      </c>
    </row>
    <row r="1034" spans="1:6" ht="12.75">
      <c r="A1034" s="39">
        <f t="shared" si="43"/>
        <v>49329</v>
      </c>
      <c r="B1034" s="40">
        <v>49329</v>
      </c>
      <c r="C1034" s="65">
        <f t="shared" si="42"/>
        <v>0</v>
      </c>
      <c r="E1034" s="3" t="str">
        <f t="shared" si="41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3"/>
        <v>49360</v>
      </c>
      <c r="B1035" s="46">
        <v>49360</v>
      </c>
      <c r="C1035" s="65">
        <f t="shared" si="42"/>
        <v>0</v>
      </c>
      <c r="E1035" s="3" t="str">
        <f aca="true" t="shared" si="44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3"/>
        <v>49388</v>
      </c>
      <c r="B1036" s="40">
        <v>49388</v>
      </c>
      <c r="C1036" s="65">
        <f t="shared" si="42"/>
        <v>0</v>
      </c>
      <c r="E1036" s="3" t="str">
        <f t="shared" si="44"/>
        <v>1Q2035</v>
      </c>
      <c r="F1036" s="49" t="str">
        <f>+F1035</f>
        <v>N/A</v>
      </c>
    </row>
    <row r="1037" spans="1:6" ht="12.75">
      <c r="A1037" s="39">
        <f t="shared" si="43"/>
        <v>49419</v>
      </c>
      <c r="B1037" s="40">
        <v>49419</v>
      </c>
      <c r="C1037" s="65">
        <f t="shared" si="42"/>
        <v>0</v>
      </c>
      <c r="E1037" s="3" t="str">
        <f t="shared" si="44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3"/>
        <v>49449</v>
      </c>
      <c r="B1038" s="46">
        <v>49449</v>
      </c>
      <c r="C1038" s="65">
        <f t="shared" si="42"/>
        <v>0</v>
      </c>
      <c r="E1038" s="3" t="str">
        <f t="shared" si="44"/>
        <v>2Q2035</v>
      </c>
      <c r="F1038" s="49" t="str">
        <f>+F1037</f>
        <v>N/A</v>
      </c>
    </row>
    <row r="1039" spans="1:6" ht="12.75">
      <c r="A1039" s="39">
        <f t="shared" si="43"/>
        <v>49480</v>
      </c>
      <c r="B1039" s="40">
        <v>49480</v>
      </c>
      <c r="C1039" s="65">
        <f t="shared" si="42"/>
        <v>0</v>
      </c>
      <c r="E1039" s="3" t="str">
        <f t="shared" si="44"/>
        <v>2Q2035</v>
      </c>
      <c r="F1039" s="49" t="str">
        <f>+F1038</f>
        <v>N/A</v>
      </c>
    </row>
    <row r="1040" spans="1:6" ht="12.75">
      <c r="A1040" s="39">
        <f t="shared" si="43"/>
        <v>49510</v>
      </c>
      <c r="B1040" s="40">
        <v>49510</v>
      </c>
      <c r="C1040" s="65">
        <f aca="true" t="shared" si="45" ref="C1040:C1103">+L1040%</f>
        <v>0</v>
      </c>
      <c r="E1040" s="3" t="str">
        <f t="shared" si="44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3"/>
        <v>49541</v>
      </c>
      <c r="B1041" s="46">
        <v>49541</v>
      </c>
      <c r="C1041" s="65">
        <f t="shared" si="45"/>
        <v>0</v>
      </c>
      <c r="E1041" s="3" t="str">
        <f t="shared" si="44"/>
        <v>3Q2035</v>
      </c>
      <c r="F1041" s="49" t="str">
        <f>+F1040</f>
        <v>N/A</v>
      </c>
    </row>
    <row r="1042" spans="1:6" ht="12.75">
      <c r="A1042" s="39">
        <f t="shared" si="43"/>
        <v>49572</v>
      </c>
      <c r="B1042" s="40">
        <v>49572</v>
      </c>
      <c r="C1042" s="65">
        <f t="shared" si="45"/>
        <v>0</v>
      </c>
      <c r="E1042" s="3" t="str">
        <f t="shared" si="44"/>
        <v>3Q2035</v>
      </c>
      <c r="F1042" s="49" t="str">
        <f>+F1041</f>
        <v>N/A</v>
      </c>
    </row>
    <row r="1043" spans="1:6" ht="12.75">
      <c r="A1043" s="39">
        <f t="shared" si="43"/>
        <v>49602</v>
      </c>
      <c r="B1043" s="40">
        <v>49602</v>
      </c>
      <c r="C1043" s="65">
        <f t="shared" si="45"/>
        <v>0</v>
      </c>
      <c r="E1043" s="3" t="str">
        <f t="shared" si="44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3"/>
        <v>49633</v>
      </c>
      <c r="B1044" s="46">
        <v>49633</v>
      </c>
      <c r="C1044" s="65">
        <f t="shared" si="45"/>
        <v>0</v>
      </c>
      <c r="E1044" s="3" t="str">
        <f t="shared" si="44"/>
        <v>4Q2035</v>
      </c>
      <c r="F1044" s="49" t="str">
        <f>+F1043</f>
        <v>N/A</v>
      </c>
    </row>
    <row r="1045" spans="1:6" ht="12.75">
      <c r="A1045" s="39">
        <f t="shared" si="43"/>
        <v>49663</v>
      </c>
      <c r="B1045" s="40">
        <v>49663</v>
      </c>
      <c r="C1045" s="65">
        <f t="shared" si="45"/>
        <v>0</v>
      </c>
      <c r="E1045" s="3" t="str">
        <f t="shared" si="44"/>
        <v>4Q2035</v>
      </c>
      <c r="F1045" s="49" t="str">
        <f>+F1044</f>
        <v>N/A</v>
      </c>
    </row>
    <row r="1046" spans="1:6" ht="12.75">
      <c r="A1046" s="39">
        <f t="shared" si="43"/>
        <v>49694</v>
      </c>
      <c r="B1046" s="40">
        <v>49694</v>
      </c>
      <c r="C1046" s="65">
        <f t="shared" si="45"/>
        <v>0</v>
      </c>
      <c r="E1046" s="3" t="str">
        <f t="shared" si="44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3"/>
        <v>49725</v>
      </c>
      <c r="B1047" s="46">
        <v>49725</v>
      </c>
      <c r="C1047" s="65">
        <f t="shared" si="45"/>
        <v>0</v>
      </c>
      <c r="E1047" s="3" t="str">
        <f t="shared" si="44"/>
        <v>1Q2036</v>
      </c>
      <c r="F1047" s="49" t="str">
        <f>+F1046</f>
        <v>N/A</v>
      </c>
    </row>
    <row r="1048" spans="1:6" ht="12.75">
      <c r="A1048" s="39">
        <f t="shared" si="43"/>
        <v>49754</v>
      </c>
      <c r="B1048" s="40">
        <v>49754</v>
      </c>
      <c r="C1048" s="65">
        <f t="shared" si="45"/>
        <v>0</v>
      </c>
      <c r="E1048" s="3" t="str">
        <f t="shared" si="44"/>
        <v>1Q2036</v>
      </c>
      <c r="F1048" s="49" t="str">
        <f>+F1047</f>
        <v>N/A</v>
      </c>
    </row>
    <row r="1049" spans="1:6" ht="12.75">
      <c r="A1049" s="39">
        <f t="shared" si="43"/>
        <v>49785</v>
      </c>
      <c r="B1049" s="40">
        <v>49785</v>
      </c>
      <c r="C1049" s="65">
        <f t="shared" si="45"/>
        <v>0</v>
      </c>
      <c r="E1049" s="3" t="str">
        <f t="shared" si="44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3"/>
        <v>49815</v>
      </c>
      <c r="B1050" s="46">
        <v>49815</v>
      </c>
      <c r="C1050" s="65">
        <f t="shared" si="45"/>
        <v>0</v>
      </c>
      <c r="E1050" s="3" t="str">
        <f t="shared" si="44"/>
        <v>2Q2036</v>
      </c>
      <c r="F1050" s="49" t="str">
        <f>+F1049</f>
        <v>N/A</v>
      </c>
    </row>
    <row r="1051" spans="1:6" ht="12.75">
      <c r="A1051" s="39">
        <f t="shared" si="43"/>
        <v>49846</v>
      </c>
      <c r="B1051" s="40">
        <v>49846</v>
      </c>
      <c r="C1051" s="65">
        <f t="shared" si="45"/>
        <v>0</v>
      </c>
      <c r="E1051" s="3" t="str">
        <f t="shared" si="44"/>
        <v>2Q2036</v>
      </c>
      <c r="F1051" s="49" t="str">
        <f>+F1050</f>
        <v>N/A</v>
      </c>
    </row>
    <row r="1052" spans="1:6" ht="12.75">
      <c r="A1052" s="39">
        <f t="shared" si="43"/>
        <v>49876</v>
      </c>
      <c r="B1052" s="40">
        <v>49876</v>
      </c>
      <c r="C1052" s="65">
        <f t="shared" si="45"/>
        <v>0</v>
      </c>
      <c r="E1052" s="3" t="str">
        <f t="shared" si="44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3"/>
        <v>49907</v>
      </c>
      <c r="B1053" s="46">
        <v>49907</v>
      </c>
      <c r="C1053" s="65">
        <f t="shared" si="45"/>
        <v>0</v>
      </c>
      <c r="E1053" s="3" t="str">
        <f t="shared" si="44"/>
        <v>3Q2036</v>
      </c>
      <c r="F1053" s="49" t="str">
        <f>+F1052</f>
        <v>N/A</v>
      </c>
    </row>
    <row r="1054" spans="1:6" ht="12.75">
      <c r="A1054" s="39">
        <f t="shared" si="43"/>
        <v>49938</v>
      </c>
      <c r="B1054" s="40">
        <v>49938</v>
      </c>
      <c r="C1054" s="65">
        <f t="shared" si="45"/>
        <v>0</v>
      </c>
      <c r="E1054" s="3" t="str">
        <f t="shared" si="44"/>
        <v>3Q2036</v>
      </c>
      <c r="F1054" s="49" t="str">
        <f>+F1053</f>
        <v>N/A</v>
      </c>
    </row>
    <row r="1055" spans="1:6" ht="12.75">
      <c r="A1055" s="39">
        <f t="shared" si="43"/>
        <v>49968</v>
      </c>
      <c r="B1055" s="40">
        <v>49968</v>
      </c>
      <c r="C1055" s="65">
        <f t="shared" si="45"/>
        <v>0</v>
      </c>
      <c r="E1055" s="3" t="str">
        <f t="shared" si="44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3"/>
        <v>49999</v>
      </c>
      <c r="B1056" s="46">
        <v>49999</v>
      </c>
      <c r="C1056" s="65">
        <f t="shared" si="45"/>
        <v>0</v>
      </c>
      <c r="E1056" s="3" t="str">
        <f t="shared" si="44"/>
        <v>4Q2036</v>
      </c>
      <c r="F1056" s="49" t="str">
        <f>+F1055</f>
        <v>N/A</v>
      </c>
    </row>
    <row r="1057" spans="1:6" ht="12.75">
      <c r="A1057" s="39">
        <f t="shared" si="43"/>
        <v>50029</v>
      </c>
      <c r="B1057" s="40">
        <v>50029</v>
      </c>
      <c r="C1057" s="65">
        <f t="shared" si="45"/>
        <v>0</v>
      </c>
      <c r="E1057" s="3" t="str">
        <f t="shared" si="44"/>
        <v>4Q2036</v>
      </c>
      <c r="F1057" s="49" t="str">
        <f>+F1056</f>
        <v>N/A</v>
      </c>
    </row>
    <row r="1058" spans="1:6" ht="12.75">
      <c r="A1058" s="39">
        <f t="shared" si="43"/>
        <v>50060</v>
      </c>
      <c r="B1058" s="40">
        <v>50060</v>
      </c>
      <c r="C1058" s="65">
        <f t="shared" si="45"/>
        <v>0</v>
      </c>
      <c r="E1058" s="3" t="str">
        <f t="shared" si="44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3"/>
        <v>50091</v>
      </c>
      <c r="B1059" s="46">
        <v>50091</v>
      </c>
      <c r="C1059" s="65">
        <f t="shared" si="45"/>
        <v>0</v>
      </c>
      <c r="E1059" s="3" t="str">
        <f t="shared" si="44"/>
        <v>1Q2037</v>
      </c>
      <c r="F1059" s="49" t="str">
        <f>+F1058</f>
        <v>N/A</v>
      </c>
    </row>
    <row r="1060" spans="1:6" ht="12.75">
      <c r="A1060" s="39">
        <f t="shared" si="43"/>
        <v>50119</v>
      </c>
      <c r="B1060" s="40">
        <v>50119</v>
      </c>
      <c r="C1060" s="65">
        <f t="shared" si="45"/>
        <v>0</v>
      </c>
      <c r="E1060" s="3" t="str">
        <f t="shared" si="44"/>
        <v>1Q2037</v>
      </c>
      <c r="F1060" s="49" t="str">
        <f>+F1059</f>
        <v>N/A</v>
      </c>
    </row>
    <row r="1061" spans="1:6" ht="12.75">
      <c r="A1061" s="39">
        <f t="shared" si="43"/>
        <v>50150</v>
      </c>
      <c r="B1061" s="40">
        <v>50150</v>
      </c>
      <c r="C1061" s="65">
        <f t="shared" si="45"/>
        <v>0</v>
      </c>
      <c r="E1061" s="3" t="str">
        <f t="shared" si="44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3"/>
        <v>50180</v>
      </c>
      <c r="B1062" s="46">
        <v>50180</v>
      </c>
      <c r="C1062" s="65">
        <f t="shared" si="45"/>
        <v>0</v>
      </c>
      <c r="E1062" s="3" t="str">
        <f t="shared" si="44"/>
        <v>2Q2037</v>
      </c>
      <c r="F1062" s="49" t="str">
        <f>+F1061</f>
        <v>N/A</v>
      </c>
    </row>
    <row r="1063" spans="1:6" ht="12.75">
      <c r="A1063" s="39">
        <f t="shared" si="43"/>
        <v>50211</v>
      </c>
      <c r="B1063" s="40">
        <v>50211</v>
      </c>
      <c r="C1063" s="65">
        <f t="shared" si="45"/>
        <v>0</v>
      </c>
      <c r="E1063" s="3" t="str">
        <f t="shared" si="44"/>
        <v>2Q2037</v>
      </c>
      <c r="F1063" s="49" t="str">
        <f>+F1062</f>
        <v>N/A</v>
      </c>
    </row>
    <row r="1064" spans="1:6" ht="12.75">
      <c r="A1064" s="39">
        <f t="shared" si="43"/>
        <v>50241</v>
      </c>
      <c r="B1064" s="40">
        <v>50241</v>
      </c>
      <c r="C1064" s="65">
        <f t="shared" si="45"/>
        <v>0</v>
      </c>
      <c r="E1064" s="3" t="str">
        <f t="shared" si="44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3"/>
        <v>50272</v>
      </c>
      <c r="B1065" s="46">
        <v>50272</v>
      </c>
      <c r="C1065" s="65">
        <f t="shared" si="45"/>
        <v>0</v>
      </c>
      <c r="E1065" s="3" t="str">
        <f t="shared" si="44"/>
        <v>3Q2037</v>
      </c>
      <c r="F1065" s="49" t="str">
        <f>+F1064</f>
        <v>N/A</v>
      </c>
    </row>
    <row r="1066" spans="1:6" ht="12.75">
      <c r="A1066" s="39">
        <f t="shared" si="43"/>
        <v>50303</v>
      </c>
      <c r="B1066" s="40">
        <v>50303</v>
      </c>
      <c r="C1066" s="65">
        <f t="shared" si="45"/>
        <v>0</v>
      </c>
      <c r="E1066" s="3" t="str">
        <f t="shared" si="44"/>
        <v>3Q2037</v>
      </c>
      <c r="F1066" s="49" t="str">
        <f>+F1065</f>
        <v>N/A</v>
      </c>
    </row>
    <row r="1067" spans="1:6" ht="12.75">
      <c r="A1067" s="39">
        <f t="shared" si="43"/>
        <v>50333</v>
      </c>
      <c r="B1067" s="40">
        <v>50333</v>
      </c>
      <c r="C1067" s="65">
        <f t="shared" si="45"/>
        <v>0</v>
      </c>
      <c r="E1067" s="3" t="str">
        <f t="shared" si="44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3"/>
        <v>50364</v>
      </c>
      <c r="B1068" s="46">
        <v>50364</v>
      </c>
      <c r="C1068" s="65">
        <f t="shared" si="45"/>
        <v>0</v>
      </c>
      <c r="E1068" s="3" t="str">
        <f t="shared" si="44"/>
        <v>4Q2037</v>
      </c>
      <c r="F1068" s="49" t="str">
        <f>+F1067</f>
        <v>N/A</v>
      </c>
    </row>
    <row r="1069" spans="1:6" ht="12.75">
      <c r="A1069" s="39">
        <f t="shared" si="43"/>
        <v>50394</v>
      </c>
      <c r="B1069" s="40">
        <v>50394</v>
      </c>
      <c r="C1069" s="65">
        <f t="shared" si="45"/>
        <v>0</v>
      </c>
      <c r="E1069" s="3" t="str">
        <f t="shared" si="44"/>
        <v>4Q2037</v>
      </c>
      <c r="F1069" s="49" t="str">
        <f>+F1068</f>
        <v>N/A</v>
      </c>
    </row>
    <row r="1070" spans="1:6" ht="12.75">
      <c r="A1070" s="39">
        <f t="shared" si="43"/>
        <v>50425</v>
      </c>
      <c r="B1070" s="40">
        <v>50425</v>
      </c>
      <c r="C1070" s="65">
        <f t="shared" si="45"/>
        <v>0</v>
      </c>
      <c r="E1070" s="3" t="str">
        <f t="shared" si="44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3"/>
        <v>50456</v>
      </c>
      <c r="B1071" s="46">
        <v>50456</v>
      </c>
      <c r="C1071" s="65">
        <f t="shared" si="45"/>
        <v>0</v>
      </c>
      <c r="E1071" s="3" t="str">
        <f t="shared" si="44"/>
        <v>1Q2038</v>
      </c>
      <c r="F1071" s="49" t="str">
        <f>+F1070</f>
        <v>N/A</v>
      </c>
    </row>
    <row r="1072" spans="1:6" ht="12.75">
      <c r="A1072" s="39">
        <f t="shared" si="43"/>
        <v>50484</v>
      </c>
      <c r="B1072" s="40">
        <v>50484</v>
      </c>
      <c r="C1072" s="65">
        <f t="shared" si="45"/>
        <v>0</v>
      </c>
      <c r="E1072" s="3" t="str">
        <f t="shared" si="44"/>
        <v>1Q2038</v>
      </c>
      <c r="F1072" s="49" t="str">
        <f>+F1071</f>
        <v>N/A</v>
      </c>
    </row>
    <row r="1073" spans="1:6" ht="12.75">
      <c r="A1073" s="39">
        <f t="shared" si="43"/>
        <v>50515</v>
      </c>
      <c r="B1073" s="40">
        <v>50515</v>
      </c>
      <c r="C1073" s="65">
        <f t="shared" si="45"/>
        <v>0</v>
      </c>
      <c r="E1073" s="3" t="str">
        <f t="shared" si="44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3"/>
        <v>50545</v>
      </c>
      <c r="B1074" s="46">
        <v>50545</v>
      </c>
      <c r="C1074" s="65">
        <f t="shared" si="45"/>
        <v>0</v>
      </c>
      <c r="E1074" s="3" t="str">
        <f t="shared" si="44"/>
        <v>2Q2038</v>
      </c>
      <c r="F1074" s="49" t="str">
        <f>+F1073</f>
        <v>N/A</v>
      </c>
    </row>
    <row r="1075" spans="1:6" ht="12.75">
      <c r="A1075" s="39">
        <f t="shared" si="43"/>
        <v>50576</v>
      </c>
      <c r="B1075" s="40">
        <v>50576</v>
      </c>
      <c r="C1075" s="65">
        <f t="shared" si="45"/>
        <v>0</v>
      </c>
      <c r="E1075" s="3" t="str">
        <f t="shared" si="44"/>
        <v>2Q2038</v>
      </c>
      <c r="F1075" s="49" t="str">
        <f>+F1074</f>
        <v>N/A</v>
      </c>
    </row>
    <row r="1076" spans="1:6" ht="12.75">
      <c r="A1076" s="39">
        <f t="shared" si="43"/>
        <v>50606</v>
      </c>
      <c r="B1076" s="40">
        <v>50606</v>
      </c>
      <c r="C1076" s="65">
        <f t="shared" si="45"/>
        <v>0</v>
      </c>
      <c r="E1076" s="3" t="str">
        <f t="shared" si="44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3"/>
        <v>50637</v>
      </c>
      <c r="B1077" s="46">
        <v>50637</v>
      </c>
      <c r="C1077" s="65">
        <f t="shared" si="45"/>
        <v>0</v>
      </c>
      <c r="E1077" s="3" t="str">
        <f t="shared" si="44"/>
        <v>3Q2038</v>
      </c>
      <c r="F1077" s="49" t="str">
        <f>+F1076</f>
        <v>N/A</v>
      </c>
    </row>
    <row r="1078" spans="1:6" ht="12.75">
      <c r="A1078" s="39">
        <f t="shared" si="43"/>
        <v>50668</v>
      </c>
      <c r="B1078" s="40">
        <v>50668</v>
      </c>
      <c r="C1078" s="65">
        <f t="shared" si="45"/>
        <v>0</v>
      </c>
      <c r="E1078" s="3" t="str">
        <f t="shared" si="44"/>
        <v>3Q2038</v>
      </c>
      <c r="F1078" s="49" t="str">
        <f>+F1077</f>
        <v>N/A</v>
      </c>
    </row>
    <row r="1079" spans="1:6" ht="12.75">
      <c r="A1079" s="39">
        <f t="shared" si="43"/>
        <v>50698</v>
      </c>
      <c r="B1079" s="40">
        <v>50698</v>
      </c>
      <c r="C1079" s="65">
        <f t="shared" si="45"/>
        <v>0</v>
      </c>
      <c r="E1079" s="3" t="str">
        <f t="shared" si="44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3"/>
        <v>50729</v>
      </c>
      <c r="B1080" s="46">
        <v>50729</v>
      </c>
      <c r="C1080" s="65">
        <f t="shared" si="45"/>
        <v>0</v>
      </c>
      <c r="E1080" s="3" t="str">
        <f t="shared" si="44"/>
        <v>4Q2038</v>
      </c>
      <c r="F1080" s="49" t="str">
        <f>+F1079</f>
        <v>N/A</v>
      </c>
    </row>
    <row r="1081" spans="1:6" ht="12.75">
      <c r="A1081" s="39">
        <f t="shared" si="43"/>
        <v>50759</v>
      </c>
      <c r="B1081" s="40">
        <v>50759</v>
      </c>
      <c r="C1081" s="65">
        <f t="shared" si="45"/>
        <v>0</v>
      </c>
      <c r="E1081" s="3" t="str">
        <f t="shared" si="44"/>
        <v>4Q2038</v>
      </c>
      <c r="F1081" s="49" t="str">
        <f>+F1080</f>
        <v>N/A</v>
      </c>
    </row>
    <row r="1082" spans="1:6" ht="12.75">
      <c r="A1082" s="39">
        <f t="shared" si="43"/>
        <v>50790</v>
      </c>
      <c r="B1082" s="40">
        <v>50790</v>
      </c>
      <c r="C1082" s="65">
        <f t="shared" si="45"/>
        <v>0</v>
      </c>
      <c r="E1082" s="3" t="str">
        <f t="shared" si="44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3"/>
        <v>50821</v>
      </c>
      <c r="B1083" s="46">
        <v>50821</v>
      </c>
      <c r="C1083" s="65">
        <f t="shared" si="45"/>
        <v>0</v>
      </c>
      <c r="E1083" s="3" t="str">
        <f t="shared" si="44"/>
        <v>1Q2039</v>
      </c>
      <c r="F1083" s="49" t="str">
        <f>+F1082</f>
        <v>N/A</v>
      </c>
    </row>
    <row r="1084" spans="1:6" ht="12.75">
      <c r="A1084" s="39">
        <f t="shared" si="43"/>
        <v>50849</v>
      </c>
      <c r="B1084" s="40">
        <v>50849</v>
      </c>
      <c r="C1084" s="65">
        <f t="shared" si="45"/>
        <v>0</v>
      </c>
      <c r="E1084" s="3" t="str">
        <f t="shared" si="44"/>
        <v>1Q2039</v>
      </c>
      <c r="F1084" s="49" t="str">
        <f>+F1083</f>
        <v>N/A</v>
      </c>
    </row>
    <row r="1085" spans="1:6" ht="12.75">
      <c r="A1085" s="39">
        <f t="shared" si="43"/>
        <v>50880</v>
      </c>
      <c r="B1085" s="40">
        <v>50880</v>
      </c>
      <c r="C1085" s="65">
        <f t="shared" si="45"/>
        <v>0</v>
      </c>
      <c r="E1085" s="3" t="str">
        <f t="shared" si="44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3"/>
        <v>50910</v>
      </c>
      <c r="B1086" s="46">
        <v>50910</v>
      </c>
      <c r="C1086" s="65">
        <f t="shared" si="45"/>
        <v>0</v>
      </c>
      <c r="E1086" s="3" t="str">
        <f t="shared" si="44"/>
        <v>2Q2039</v>
      </c>
      <c r="F1086" s="49" t="str">
        <f>+F1085</f>
        <v>N/A</v>
      </c>
    </row>
    <row r="1087" spans="1:6" ht="12.75">
      <c r="A1087" s="39">
        <f t="shared" si="43"/>
        <v>50941</v>
      </c>
      <c r="B1087" s="40">
        <v>50941</v>
      </c>
      <c r="C1087" s="65">
        <f t="shared" si="45"/>
        <v>0</v>
      </c>
      <c r="E1087" s="3" t="str">
        <f t="shared" si="44"/>
        <v>2Q2039</v>
      </c>
      <c r="F1087" s="49" t="str">
        <f>+F1086</f>
        <v>N/A</v>
      </c>
    </row>
    <row r="1088" spans="1:6" ht="12.75">
      <c r="A1088" s="39">
        <f t="shared" si="43"/>
        <v>50971</v>
      </c>
      <c r="B1088" s="40">
        <v>50971</v>
      </c>
      <c r="C1088" s="65">
        <f t="shared" si="45"/>
        <v>0</v>
      </c>
      <c r="E1088" s="3" t="str">
        <f t="shared" si="44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3"/>
        <v>51002</v>
      </c>
      <c r="B1089" s="46">
        <v>51002</v>
      </c>
      <c r="C1089" s="65">
        <f t="shared" si="45"/>
        <v>0</v>
      </c>
      <c r="E1089" s="3" t="str">
        <f t="shared" si="44"/>
        <v>3Q2039</v>
      </c>
      <c r="F1089" s="49" t="str">
        <f>+F1088</f>
        <v>N/A</v>
      </c>
    </row>
    <row r="1090" spans="1:6" ht="12.75">
      <c r="A1090" s="39">
        <f t="shared" si="43"/>
        <v>51033</v>
      </c>
      <c r="B1090" s="40">
        <v>51033</v>
      </c>
      <c r="C1090" s="65">
        <f t="shared" si="45"/>
        <v>0</v>
      </c>
      <c r="E1090" s="3" t="str">
        <f t="shared" si="44"/>
        <v>3Q2039</v>
      </c>
      <c r="F1090" s="49" t="str">
        <f>+F1089</f>
        <v>N/A</v>
      </c>
    </row>
    <row r="1091" spans="1:6" ht="12.75">
      <c r="A1091" s="39">
        <f t="shared" si="43"/>
        <v>51063</v>
      </c>
      <c r="B1091" s="40">
        <v>51063</v>
      </c>
      <c r="C1091" s="65">
        <f t="shared" si="45"/>
        <v>0</v>
      </c>
      <c r="E1091" s="3" t="str">
        <f t="shared" si="44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3"/>
        <v>51094</v>
      </c>
      <c r="B1092" s="46">
        <v>51094</v>
      </c>
      <c r="C1092" s="65">
        <f t="shared" si="45"/>
        <v>0</v>
      </c>
      <c r="E1092" s="3" t="str">
        <f t="shared" si="44"/>
        <v>4Q2039</v>
      </c>
      <c r="F1092" s="49" t="str">
        <f>+F1091</f>
        <v>N/A</v>
      </c>
    </row>
    <row r="1093" spans="1:6" ht="12.75">
      <c r="A1093" s="39">
        <f aca="true" t="shared" si="46" ref="A1093:A1156">+B1093</f>
        <v>51124</v>
      </c>
      <c r="B1093" s="40">
        <v>51124</v>
      </c>
      <c r="C1093" s="65">
        <f t="shared" si="45"/>
        <v>0</v>
      </c>
      <c r="E1093" s="3" t="str">
        <f t="shared" si="44"/>
        <v>4Q2039</v>
      </c>
      <c r="F1093" s="49" t="str">
        <f>+F1092</f>
        <v>N/A</v>
      </c>
    </row>
    <row r="1094" spans="1:6" ht="12.75">
      <c r="A1094" s="39">
        <f t="shared" si="46"/>
        <v>51155</v>
      </c>
      <c r="B1094" s="40">
        <v>51155</v>
      </c>
      <c r="C1094" s="65">
        <f t="shared" si="45"/>
        <v>0</v>
      </c>
      <c r="E1094" s="3" t="str">
        <f t="shared" si="44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6"/>
        <v>51186</v>
      </c>
      <c r="B1095" s="46">
        <v>51186</v>
      </c>
      <c r="C1095" s="65">
        <f t="shared" si="45"/>
        <v>0</v>
      </c>
      <c r="E1095" s="3" t="str">
        <f t="shared" si="44"/>
        <v>1Q2040</v>
      </c>
      <c r="F1095" s="49" t="str">
        <f>+F1094</f>
        <v>N/A</v>
      </c>
    </row>
    <row r="1096" spans="1:6" ht="12.75">
      <c r="A1096" s="39">
        <f t="shared" si="46"/>
        <v>51215</v>
      </c>
      <c r="B1096" s="40">
        <v>51215</v>
      </c>
      <c r="C1096" s="65">
        <f t="shared" si="45"/>
        <v>0</v>
      </c>
      <c r="E1096" s="3" t="str">
        <f t="shared" si="44"/>
        <v>1Q2040</v>
      </c>
      <c r="F1096" s="49" t="str">
        <f>+F1095</f>
        <v>N/A</v>
      </c>
    </row>
    <row r="1097" spans="1:6" ht="12.75">
      <c r="A1097" s="39">
        <f t="shared" si="46"/>
        <v>51246</v>
      </c>
      <c r="B1097" s="40">
        <v>51246</v>
      </c>
      <c r="C1097" s="65">
        <f t="shared" si="45"/>
        <v>0</v>
      </c>
      <c r="E1097" s="3" t="str">
        <f t="shared" si="44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6"/>
        <v>51276</v>
      </c>
      <c r="B1098" s="46">
        <v>51276</v>
      </c>
      <c r="C1098" s="65">
        <f t="shared" si="45"/>
        <v>0</v>
      </c>
      <c r="E1098" s="3" t="str">
        <f t="shared" si="44"/>
        <v>2Q2040</v>
      </c>
      <c r="F1098" s="49" t="str">
        <f>+F1097</f>
        <v>N/A</v>
      </c>
    </row>
    <row r="1099" spans="1:6" ht="12.75">
      <c r="A1099" s="39">
        <f t="shared" si="46"/>
        <v>51307</v>
      </c>
      <c r="B1099" s="40">
        <v>51307</v>
      </c>
      <c r="C1099" s="65">
        <f t="shared" si="45"/>
        <v>0</v>
      </c>
      <c r="E1099" s="3" t="str">
        <f aca="true" t="shared" si="47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6"/>
        <v>51337</v>
      </c>
      <c r="B1100" s="40">
        <v>51337</v>
      </c>
      <c r="C1100" s="65">
        <f t="shared" si="45"/>
        <v>0</v>
      </c>
      <c r="E1100" s="3" t="str">
        <f t="shared" si="47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6"/>
        <v>51368</v>
      </c>
      <c r="B1101" s="46">
        <v>51368</v>
      </c>
      <c r="C1101" s="65">
        <f t="shared" si="45"/>
        <v>0</v>
      </c>
      <c r="E1101" s="3" t="str">
        <f t="shared" si="47"/>
        <v>3Q2040</v>
      </c>
      <c r="F1101" s="49" t="str">
        <f>+F1100</f>
        <v>N/A</v>
      </c>
    </row>
    <row r="1102" spans="1:6" ht="12.75">
      <c r="A1102" s="39">
        <f t="shared" si="46"/>
        <v>51399</v>
      </c>
      <c r="B1102" s="40">
        <v>51399</v>
      </c>
      <c r="C1102" s="65">
        <f t="shared" si="45"/>
        <v>0</v>
      </c>
      <c r="E1102" s="3" t="str">
        <f t="shared" si="47"/>
        <v>3Q2040</v>
      </c>
      <c r="F1102" s="49" t="str">
        <f>+F1101</f>
        <v>N/A</v>
      </c>
    </row>
    <row r="1103" spans="1:6" ht="12.75">
      <c r="A1103" s="39">
        <f t="shared" si="46"/>
        <v>51429</v>
      </c>
      <c r="B1103" s="40">
        <v>51429</v>
      </c>
      <c r="C1103" s="65">
        <f t="shared" si="45"/>
        <v>0</v>
      </c>
      <c r="E1103" s="3" t="str">
        <f t="shared" si="47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6"/>
        <v>51460</v>
      </c>
      <c r="B1104" s="46">
        <v>51460</v>
      </c>
      <c r="C1104" s="65">
        <f aca="true" t="shared" si="48" ref="C1104:C1165">+L1104%</f>
        <v>0</v>
      </c>
      <c r="E1104" s="3" t="str">
        <f t="shared" si="47"/>
        <v>4Q2040</v>
      </c>
      <c r="F1104" s="49" t="str">
        <f>+F1103</f>
        <v>N/A</v>
      </c>
    </row>
    <row r="1105" spans="1:6" ht="12.75">
      <c r="A1105" s="39">
        <f t="shared" si="46"/>
        <v>51490</v>
      </c>
      <c r="B1105" s="40">
        <v>51490</v>
      </c>
      <c r="C1105" s="65">
        <f t="shared" si="48"/>
        <v>0</v>
      </c>
      <c r="E1105" s="3" t="str">
        <f t="shared" si="47"/>
        <v>4Q2040</v>
      </c>
      <c r="F1105" s="49" t="str">
        <f>+F1104</f>
        <v>N/A</v>
      </c>
    </row>
    <row r="1106" spans="1:6" ht="12.75">
      <c r="A1106" s="39">
        <f t="shared" si="46"/>
        <v>51521</v>
      </c>
      <c r="B1106" s="40">
        <v>51521</v>
      </c>
      <c r="C1106" s="65">
        <f t="shared" si="48"/>
        <v>0</v>
      </c>
      <c r="E1106" s="3" t="str">
        <f t="shared" si="47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6"/>
        <v>51552</v>
      </c>
      <c r="B1107" s="46">
        <v>51552</v>
      </c>
      <c r="C1107" s="65">
        <f t="shared" si="48"/>
        <v>0</v>
      </c>
      <c r="E1107" s="3" t="str">
        <f t="shared" si="47"/>
        <v>1Q2041</v>
      </c>
      <c r="F1107" s="49" t="str">
        <f>+F1106</f>
        <v>N/A</v>
      </c>
    </row>
    <row r="1108" spans="1:6" ht="12.75">
      <c r="A1108" s="39">
        <f t="shared" si="46"/>
        <v>51580</v>
      </c>
      <c r="B1108" s="40">
        <v>51580</v>
      </c>
      <c r="C1108" s="65">
        <f t="shared" si="48"/>
        <v>0</v>
      </c>
      <c r="E1108" s="3" t="str">
        <f t="shared" si="47"/>
        <v>1Q2041</v>
      </c>
      <c r="F1108" s="49" t="str">
        <f>+F1107</f>
        <v>N/A</v>
      </c>
    </row>
    <row r="1109" spans="1:6" ht="12.75">
      <c r="A1109" s="39">
        <f t="shared" si="46"/>
        <v>51611</v>
      </c>
      <c r="B1109" s="40">
        <v>51611</v>
      </c>
      <c r="C1109" s="65">
        <f t="shared" si="48"/>
        <v>0</v>
      </c>
      <c r="E1109" s="3" t="str">
        <f t="shared" si="47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6"/>
        <v>51641</v>
      </c>
      <c r="B1110" s="46">
        <v>51641</v>
      </c>
      <c r="C1110" s="65">
        <f t="shared" si="48"/>
        <v>0</v>
      </c>
      <c r="E1110" s="3" t="str">
        <f t="shared" si="47"/>
        <v>2Q2041</v>
      </c>
      <c r="F1110" s="49" t="str">
        <f>+F1109</f>
        <v>N/A</v>
      </c>
    </row>
    <row r="1111" spans="1:6" ht="12.75">
      <c r="A1111" s="39">
        <f t="shared" si="46"/>
        <v>51672</v>
      </c>
      <c r="B1111" s="40">
        <v>51672</v>
      </c>
      <c r="C1111" s="65">
        <f t="shared" si="48"/>
        <v>0</v>
      </c>
      <c r="E1111" s="3" t="str">
        <f t="shared" si="47"/>
        <v>2Q2041</v>
      </c>
      <c r="F1111" s="49" t="str">
        <f>+F1110</f>
        <v>N/A</v>
      </c>
    </row>
    <row r="1112" spans="1:6" ht="12.75">
      <c r="A1112" s="39">
        <f t="shared" si="46"/>
        <v>51702</v>
      </c>
      <c r="B1112" s="40">
        <v>51702</v>
      </c>
      <c r="C1112" s="65">
        <f t="shared" si="48"/>
        <v>0</v>
      </c>
      <c r="E1112" s="3" t="str">
        <f t="shared" si="47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6"/>
        <v>51733</v>
      </c>
      <c r="B1113" s="46">
        <v>51733</v>
      </c>
      <c r="C1113" s="65">
        <f t="shared" si="48"/>
        <v>0</v>
      </c>
      <c r="E1113" s="3" t="str">
        <f t="shared" si="47"/>
        <v>3Q2041</v>
      </c>
      <c r="F1113" s="49" t="str">
        <f>+F1112</f>
        <v>N/A</v>
      </c>
    </row>
    <row r="1114" spans="1:6" ht="12.75">
      <c r="A1114" s="39">
        <f t="shared" si="46"/>
        <v>51764</v>
      </c>
      <c r="B1114" s="40">
        <v>51764</v>
      </c>
      <c r="C1114" s="65">
        <f t="shared" si="48"/>
        <v>0</v>
      </c>
      <c r="E1114" s="3" t="str">
        <f t="shared" si="47"/>
        <v>3Q2041</v>
      </c>
      <c r="F1114" s="49" t="str">
        <f>+F1113</f>
        <v>N/A</v>
      </c>
    </row>
    <row r="1115" spans="1:6" ht="12.75">
      <c r="A1115" s="39">
        <f t="shared" si="46"/>
        <v>51794</v>
      </c>
      <c r="B1115" s="40">
        <v>51794</v>
      </c>
      <c r="C1115" s="65">
        <f t="shared" si="48"/>
        <v>0</v>
      </c>
      <c r="E1115" s="3" t="str">
        <f t="shared" si="47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6"/>
        <v>51825</v>
      </c>
      <c r="B1116" s="46">
        <v>51825</v>
      </c>
      <c r="C1116" s="65">
        <f t="shared" si="48"/>
        <v>0</v>
      </c>
      <c r="E1116" s="3" t="str">
        <f t="shared" si="47"/>
        <v>4Q2041</v>
      </c>
      <c r="F1116" s="49" t="str">
        <f>+F1115</f>
        <v>N/A</v>
      </c>
    </row>
    <row r="1117" spans="1:6" ht="12.75">
      <c r="A1117" s="39">
        <f t="shared" si="46"/>
        <v>51855</v>
      </c>
      <c r="B1117" s="40">
        <v>51855</v>
      </c>
      <c r="C1117" s="65">
        <f t="shared" si="48"/>
        <v>0</v>
      </c>
      <c r="E1117" s="3" t="str">
        <f t="shared" si="47"/>
        <v>4Q2041</v>
      </c>
      <c r="F1117" s="49" t="str">
        <f>+F1116</f>
        <v>N/A</v>
      </c>
    </row>
    <row r="1118" spans="1:6" ht="12.75">
      <c r="A1118" s="39">
        <f t="shared" si="46"/>
        <v>51886</v>
      </c>
      <c r="B1118" s="40">
        <v>51886</v>
      </c>
      <c r="C1118" s="65">
        <f t="shared" si="48"/>
        <v>0</v>
      </c>
      <c r="E1118" s="3" t="str">
        <f t="shared" si="47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6"/>
        <v>51917</v>
      </c>
      <c r="B1119" s="46">
        <v>51917</v>
      </c>
      <c r="C1119" s="65">
        <f t="shared" si="48"/>
        <v>0</v>
      </c>
      <c r="E1119" s="3" t="str">
        <f t="shared" si="47"/>
        <v>1Q2042</v>
      </c>
      <c r="F1119" s="49" t="str">
        <f>+F1118</f>
        <v>N/A</v>
      </c>
    </row>
    <row r="1120" spans="1:6" ht="12.75">
      <c r="A1120" s="39">
        <f t="shared" si="46"/>
        <v>51945</v>
      </c>
      <c r="B1120" s="40">
        <v>51945</v>
      </c>
      <c r="C1120" s="65">
        <f t="shared" si="48"/>
        <v>0</v>
      </c>
      <c r="E1120" s="3" t="str">
        <f t="shared" si="47"/>
        <v>1Q2042</v>
      </c>
      <c r="F1120" s="49" t="str">
        <f>+F1119</f>
        <v>N/A</v>
      </c>
    </row>
    <row r="1121" spans="1:6" ht="12.75">
      <c r="A1121" s="39">
        <f t="shared" si="46"/>
        <v>51976</v>
      </c>
      <c r="B1121" s="40">
        <v>51976</v>
      </c>
      <c r="C1121" s="65">
        <f t="shared" si="48"/>
        <v>0</v>
      </c>
      <c r="E1121" s="3" t="str">
        <f t="shared" si="47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6"/>
        <v>52006</v>
      </c>
      <c r="B1122" s="46">
        <v>52006</v>
      </c>
      <c r="C1122" s="65">
        <f t="shared" si="48"/>
        <v>0</v>
      </c>
      <c r="E1122" s="3" t="str">
        <f t="shared" si="47"/>
        <v>2Q2042</v>
      </c>
      <c r="F1122" s="49" t="str">
        <f>+F1121</f>
        <v>N/A</v>
      </c>
    </row>
    <row r="1123" spans="1:6" ht="12.75">
      <c r="A1123" s="39">
        <f t="shared" si="46"/>
        <v>52037</v>
      </c>
      <c r="B1123" s="40">
        <v>52037</v>
      </c>
      <c r="C1123" s="65">
        <f t="shared" si="48"/>
        <v>0</v>
      </c>
      <c r="E1123" s="3" t="str">
        <f t="shared" si="47"/>
        <v>2Q2042</v>
      </c>
      <c r="F1123" s="49" t="str">
        <f>+F1122</f>
        <v>N/A</v>
      </c>
    </row>
    <row r="1124" spans="1:6" ht="12.75">
      <c r="A1124" s="39">
        <f t="shared" si="46"/>
        <v>52067</v>
      </c>
      <c r="B1124" s="40">
        <v>52067</v>
      </c>
      <c r="C1124" s="65">
        <f t="shared" si="48"/>
        <v>0</v>
      </c>
      <c r="E1124" s="3" t="str">
        <f t="shared" si="47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6"/>
        <v>52098</v>
      </c>
      <c r="B1125" s="46">
        <v>52098</v>
      </c>
      <c r="C1125" s="65">
        <f t="shared" si="48"/>
        <v>0</v>
      </c>
      <c r="E1125" s="3" t="str">
        <f t="shared" si="47"/>
        <v>3Q2042</v>
      </c>
      <c r="F1125" s="49" t="str">
        <f>+F1124</f>
        <v>N/A</v>
      </c>
    </row>
    <row r="1126" spans="1:6" ht="12.75">
      <c r="A1126" s="39">
        <f t="shared" si="46"/>
        <v>52129</v>
      </c>
      <c r="B1126" s="40">
        <v>52129</v>
      </c>
      <c r="C1126" s="65">
        <f t="shared" si="48"/>
        <v>0</v>
      </c>
      <c r="E1126" s="3" t="str">
        <f t="shared" si="47"/>
        <v>3Q2042</v>
      </c>
      <c r="F1126" s="49" t="str">
        <f>+F1125</f>
        <v>N/A</v>
      </c>
    </row>
    <row r="1127" spans="1:6" ht="12.75">
      <c r="A1127" s="39">
        <f t="shared" si="46"/>
        <v>52159</v>
      </c>
      <c r="B1127" s="40">
        <v>52159</v>
      </c>
      <c r="C1127" s="65">
        <f t="shared" si="48"/>
        <v>0</v>
      </c>
      <c r="E1127" s="3" t="str">
        <f t="shared" si="47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6"/>
        <v>52190</v>
      </c>
      <c r="B1128" s="46">
        <v>52190</v>
      </c>
      <c r="C1128" s="65">
        <f t="shared" si="48"/>
        <v>0</v>
      </c>
      <c r="E1128" s="3" t="str">
        <f t="shared" si="47"/>
        <v>4Q2042</v>
      </c>
      <c r="F1128" s="49" t="str">
        <f>+F1127</f>
        <v>N/A</v>
      </c>
    </row>
    <row r="1129" spans="1:6" ht="12.75">
      <c r="A1129" s="39">
        <f t="shared" si="46"/>
        <v>52220</v>
      </c>
      <c r="B1129" s="40">
        <v>52220</v>
      </c>
      <c r="C1129" s="65">
        <f t="shared" si="48"/>
        <v>0</v>
      </c>
      <c r="E1129" s="3" t="str">
        <f t="shared" si="47"/>
        <v>4Q2042</v>
      </c>
      <c r="F1129" s="49" t="str">
        <f>+F1128</f>
        <v>N/A</v>
      </c>
    </row>
    <row r="1130" spans="1:6" ht="12.75">
      <c r="A1130" s="39">
        <f t="shared" si="46"/>
        <v>52251</v>
      </c>
      <c r="B1130" s="40">
        <v>52251</v>
      </c>
      <c r="C1130" s="65">
        <f t="shared" si="48"/>
        <v>0</v>
      </c>
      <c r="E1130" s="3" t="str">
        <f t="shared" si="47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6"/>
        <v>52282</v>
      </c>
      <c r="B1131" s="46">
        <v>52282</v>
      </c>
      <c r="C1131" s="65">
        <f t="shared" si="48"/>
        <v>0</v>
      </c>
      <c r="E1131" s="3" t="str">
        <f t="shared" si="47"/>
        <v>1Q2043</v>
      </c>
      <c r="F1131" s="49" t="str">
        <f>+F1130</f>
        <v>N/A</v>
      </c>
    </row>
    <row r="1132" spans="1:6" ht="12.75">
      <c r="A1132" s="39">
        <f t="shared" si="46"/>
        <v>52310</v>
      </c>
      <c r="B1132" s="40">
        <v>52310</v>
      </c>
      <c r="C1132" s="65">
        <f t="shared" si="48"/>
        <v>0</v>
      </c>
      <c r="E1132" s="3" t="str">
        <f t="shared" si="47"/>
        <v>1Q2043</v>
      </c>
      <c r="F1132" s="49" t="str">
        <f>+F1131</f>
        <v>N/A</v>
      </c>
    </row>
    <row r="1133" spans="1:6" ht="12.75">
      <c r="A1133" s="39">
        <f t="shared" si="46"/>
        <v>52341</v>
      </c>
      <c r="B1133" s="40">
        <v>52341</v>
      </c>
      <c r="C1133" s="65">
        <f t="shared" si="48"/>
        <v>0</v>
      </c>
      <c r="E1133" s="3" t="str">
        <f t="shared" si="47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6"/>
        <v>52371</v>
      </c>
      <c r="B1134" s="46">
        <v>52371</v>
      </c>
      <c r="C1134" s="65">
        <f t="shared" si="48"/>
        <v>0</v>
      </c>
      <c r="E1134" s="3" t="str">
        <f t="shared" si="47"/>
        <v>2Q2043</v>
      </c>
      <c r="F1134" s="49" t="str">
        <f>+F1133</f>
        <v>N/A</v>
      </c>
    </row>
    <row r="1135" spans="1:6" ht="12.75">
      <c r="A1135" s="39">
        <f t="shared" si="46"/>
        <v>52402</v>
      </c>
      <c r="B1135" s="40">
        <v>52402</v>
      </c>
      <c r="C1135" s="65">
        <f t="shared" si="48"/>
        <v>0</v>
      </c>
      <c r="E1135" s="3" t="str">
        <f t="shared" si="47"/>
        <v>2Q2043</v>
      </c>
      <c r="F1135" s="49" t="str">
        <f>+F1134</f>
        <v>N/A</v>
      </c>
    </row>
    <row r="1136" spans="1:6" ht="12.75">
      <c r="A1136" s="39">
        <f t="shared" si="46"/>
        <v>52432</v>
      </c>
      <c r="B1136" s="40">
        <v>52432</v>
      </c>
      <c r="C1136" s="65">
        <f t="shared" si="48"/>
        <v>0</v>
      </c>
      <c r="E1136" s="3" t="str">
        <f t="shared" si="47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6"/>
        <v>52463</v>
      </c>
      <c r="B1137" s="46">
        <v>52463</v>
      </c>
      <c r="C1137" s="65">
        <f t="shared" si="48"/>
        <v>0</v>
      </c>
      <c r="E1137" s="3" t="str">
        <f t="shared" si="47"/>
        <v>3Q2043</v>
      </c>
      <c r="F1137" s="49" t="str">
        <f>+F1136</f>
        <v>N/A</v>
      </c>
    </row>
    <row r="1138" spans="1:6" ht="12.75">
      <c r="A1138" s="39">
        <f t="shared" si="46"/>
        <v>52494</v>
      </c>
      <c r="B1138" s="40">
        <v>52494</v>
      </c>
      <c r="C1138" s="65">
        <f t="shared" si="48"/>
        <v>0</v>
      </c>
      <c r="E1138" s="3" t="str">
        <f t="shared" si="47"/>
        <v>3Q2043</v>
      </c>
      <c r="F1138" s="49" t="str">
        <f>+F1137</f>
        <v>N/A</v>
      </c>
    </row>
    <row r="1139" spans="1:6" ht="12.75">
      <c r="A1139" s="39">
        <f t="shared" si="46"/>
        <v>52524</v>
      </c>
      <c r="B1139" s="40">
        <v>52524</v>
      </c>
      <c r="C1139" s="65">
        <f t="shared" si="48"/>
        <v>0</v>
      </c>
      <c r="E1139" s="3" t="str">
        <f t="shared" si="47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6"/>
        <v>52555</v>
      </c>
      <c r="B1140" s="46">
        <v>52555</v>
      </c>
      <c r="C1140" s="65">
        <f t="shared" si="48"/>
        <v>0</v>
      </c>
      <c r="E1140" s="3" t="str">
        <f t="shared" si="47"/>
        <v>4Q2043</v>
      </c>
      <c r="F1140" s="49" t="str">
        <f>+F1139</f>
        <v>N/A</v>
      </c>
    </row>
    <row r="1141" spans="1:6" ht="12.75">
      <c r="A1141" s="39">
        <f t="shared" si="46"/>
        <v>52585</v>
      </c>
      <c r="B1141" s="40">
        <v>52585</v>
      </c>
      <c r="C1141" s="65">
        <f t="shared" si="48"/>
        <v>0</v>
      </c>
      <c r="E1141" s="3" t="str">
        <f t="shared" si="47"/>
        <v>4Q2043</v>
      </c>
      <c r="F1141" s="49" t="str">
        <f>+F1140</f>
        <v>N/A</v>
      </c>
    </row>
    <row r="1142" spans="1:6" ht="12.75">
      <c r="A1142" s="39">
        <f t="shared" si="46"/>
        <v>52616</v>
      </c>
      <c r="B1142" s="40">
        <v>52616</v>
      </c>
      <c r="C1142" s="65">
        <f t="shared" si="48"/>
        <v>0</v>
      </c>
      <c r="E1142" s="3" t="str">
        <f t="shared" si="47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6"/>
        <v>52647</v>
      </c>
      <c r="B1143" s="46">
        <v>52647</v>
      </c>
      <c r="C1143" s="65">
        <f t="shared" si="48"/>
        <v>0</v>
      </c>
      <c r="E1143" s="3" t="str">
        <f t="shared" si="47"/>
        <v>1Q2044</v>
      </c>
      <c r="F1143" s="49" t="str">
        <f>+F1142</f>
        <v>N/A</v>
      </c>
    </row>
    <row r="1144" spans="1:6" ht="12.75">
      <c r="A1144" s="39">
        <f t="shared" si="46"/>
        <v>52676</v>
      </c>
      <c r="B1144" s="40">
        <v>52676</v>
      </c>
      <c r="C1144" s="65">
        <f t="shared" si="48"/>
        <v>0</v>
      </c>
      <c r="E1144" s="3" t="str">
        <f t="shared" si="47"/>
        <v>1Q2044</v>
      </c>
      <c r="F1144" s="49" t="str">
        <f>+F1143</f>
        <v>N/A</v>
      </c>
    </row>
    <row r="1145" spans="1:6" ht="12.75">
      <c r="A1145" s="39">
        <f t="shared" si="46"/>
        <v>52707</v>
      </c>
      <c r="B1145" s="40">
        <v>52707</v>
      </c>
      <c r="C1145" s="65">
        <f t="shared" si="48"/>
        <v>0</v>
      </c>
      <c r="E1145" s="3" t="str">
        <f t="shared" si="47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6"/>
        <v>52737</v>
      </c>
      <c r="B1146" s="46">
        <v>52737</v>
      </c>
      <c r="C1146" s="65">
        <f t="shared" si="48"/>
        <v>0</v>
      </c>
      <c r="E1146" s="3" t="str">
        <f t="shared" si="47"/>
        <v>2Q2044</v>
      </c>
      <c r="F1146" s="49" t="str">
        <f>+F1145</f>
        <v>N/A</v>
      </c>
    </row>
    <row r="1147" spans="1:6" ht="12.75">
      <c r="A1147" s="39">
        <f t="shared" si="46"/>
        <v>52768</v>
      </c>
      <c r="B1147" s="40">
        <v>52768</v>
      </c>
      <c r="C1147" s="65">
        <f t="shared" si="48"/>
        <v>0</v>
      </c>
      <c r="E1147" s="3" t="str">
        <f t="shared" si="47"/>
        <v>2Q2044</v>
      </c>
      <c r="F1147" s="49" t="str">
        <f>+F1146</f>
        <v>N/A</v>
      </c>
    </row>
    <row r="1148" spans="1:6" ht="12.75">
      <c r="A1148" s="39">
        <f t="shared" si="46"/>
        <v>52798</v>
      </c>
      <c r="B1148" s="40">
        <v>52798</v>
      </c>
      <c r="C1148" s="65">
        <f t="shared" si="48"/>
        <v>0</v>
      </c>
      <c r="E1148" s="3" t="str">
        <f t="shared" si="47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6"/>
        <v>52829</v>
      </c>
      <c r="B1149" s="46">
        <v>52829</v>
      </c>
      <c r="C1149" s="65">
        <f t="shared" si="48"/>
        <v>0</v>
      </c>
      <c r="E1149" s="3" t="str">
        <f t="shared" si="47"/>
        <v>3Q2044</v>
      </c>
      <c r="F1149" s="49" t="str">
        <f>+F1148</f>
        <v>N/A</v>
      </c>
    </row>
    <row r="1150" spans="1:6" ht="12.75">
      <c r="A1150" s="39">
        <f t="shared" si="46"/>
        <v>52860</v>
      </c>
      <c r="B1150" s="40">
        <v>52860</v>
      </c>
      <c r="C1150" s="65">
        <f t="shared" si="48"/>
        <v>0</v>
      </c>
      <c r="E1150" s="3" t="str">
        <f t="shared" si="47"/>
        <v>3Q2044</v>
      </c>
      <c r="F1150" s="49" t="str">
        <f>+F1149</f>
        <v>N/A</v>
      </c>
    </row>
    <row r="1151" spans="1:6" ht="12.75">
      <c r="A1151" s="39">
        <f t="shared" si="46"/>
        <v>52890</v>
      </c>
      <c r="B1151" s="40">
        <v>52890</v>
      </c>
      <c r="C1151" s="65">
        <f t="shared" si="48"/>
        <v>0</v>
      </c>
      <c r="E1151" s="3" t="str">
        <f t="shared" si="47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6"/>
        <v>52921</v>
      </c>
      <c r="B1152" s="46">
        <v>52921</v>
      </c>
      <c r="C1152" s="65">
        <f t="shared" si="48"/>
        <v>0</v>
      </c>
      <c r="E1152" s="3" t="str">
        <f t="shared" si="47"/>
        <v>4Q2044</v>
      </c>
      <c r="F1152" s="49" t="str">
        <f>+F1151</f>
        <v>N/A</v>
      </c>
    </row>
    <row r="1153" spans="1:6" ht="12.75">
      <c r="A1153" s="39">
        <f t="shared" si="46"/>
        <v>52951</v>
      </c>
      <c r="B1153" s="40">
        <v>52951</v>
      </c>
      <c r="C1153" s="65">
        <f t="shared" si="48"/>
        <v>0</v>
      </c>
      <c r="E1153" s="3" t="str">
        <f t="shared" si="47"/>
        <v>4Q2044</v>
      </c>
      <c r="F1153" s="49" t="str">
        <f>+F1152</f>
        <v>N/A</v>
      </c>
    </row>
    <row r="1154" spans="1:6" ht="12.75">
      <c r="A1154" s="39">
        <f t="shared" si="46"/>
        <v>52982</v>
      </c>
      <c r="B1154" s="40">
        <v>52982</v>
      </c>
      <c r="C1154" s="65">
        <f t="shared" si="48"/>
        <v>0</v>
      </c>
      <c r="E1154" s="3" t="str">
        <f t="shared" si="47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6"/>
        <v>53013</v>
      </c>
      <c r="B1155" s="46">
        <v>53013</v>
      </c>
      <c r="C1155" s="65">
        <f t="shared" si="48"/>
        <v>0</v>
      </c>
      <c r="E1155" s="3" t="str">
        <f t="shared" si="47"/>
        <v>1Q2045</v>
      </c>
      <c r="F1155" s="49" t="str">
        <f>+F1154</f>
        <v>N/A</v>
      </c>
    </row>
    <row r="1156" spans="1:6" ht="12.75">
      <c r="A1156" s="39">
        <f t="shared" si="46"/>
        <v>53041</v>
      </c>
      <c r="B1156" s="40">
        <v>53041</v>
      </c>
      <c r="C1156" s="65">
        <f t="shared" si="48"/>
        <v>0</v>
      </c>
      <c r="E1156" s="3" t="str">
        <f t="shared" si="47"/>
        <v>1Q2045</v>
      </c>
      <c r="F1156" s="49" t="str">
        <f>+F1155</f>
        <v>N/A</v>
      </c>
    </row>
    <row r="1157" spans="1:6" ht="12.75">
      <c r="A1157" s="39">
        <f aca="true" t="shared" si="49" ref="A1157:A1165">+B1157</f>
        <v>53072</v>
      </c>
      <c r="B1157" s="40">
        <v>53072</v>
      </c>
      <c r="C1157" s="65">
        <f t="shared" si="48"/>
        <v>0</v>
      </c>
      <c r="E1157" s="3" t="str">
        <f t="shared" si="47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9"/>
        <v>53102</v>
      </c>
      <c r="B1158" s="46">
        <v>53102</v>
      </c>
      <c r="C1158" s="65">
        <f t="shared" si="48"/>
        <v>0</v>
      </c>
      <c r="E1158" s="3" t="str">
        <f t="shared" si="47"/>
        <v>2Q2045</v>
      </c>
      <c r="F1158" s="49" t="str">
        <f>+F1157</f>
        <v>N/A</v>
      </c>
    </row>
    <row r="1159" spans="1:6" ht="12.75">
      <c r="A1159" s="39">
        <f t="shared" si="49"/>
        <v>53133</v>
      </c>
      <c r="B1159" s="40">
        <v>53133</v>
      </c>
      <c r="C1159" s="65">
        <f t="shared" si="48"/>
        <v>0</v>
      </c>
      <c r="E1159" s="3" t="str">
        <f t="shared" si="47"/>
        <v>2Q2045</v>
      </c>
      <c r="F1159" s="49" t="str">
        <f>+F1158</f>
        <v>N/A</v>
      </c>
    </row>
    <row r="1160" spans="1:6" ht="12.75">
      <c r="A1160" s="39">
        <f t="shared" si="49"/>
        <v>53163</v>
      </c>
      <c r="B1160" s="40">
        <v>53163</v>
      </c>
      <c r="C1160" s="65">
        <f t="shared" si="48"/>
        <v>0</v>
      </c>
      <c r="E1160" s="3" t="str">
        <f t="shared" si="47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9"/>
        <v>53194</v>
      </c>
      <c r="B1161" s="46">
        <v>53194</v>
      </c>
      <c r="C1161" s="65">
        <f t="shared" si="48"/>
        <v>0</v>
      </c>
      <c r="E1161" s="3" t="str">
        <f t="shared" si="47"/>
        <v>3Q2045</v>
      </c>
      <c r="F1161" s="49" t="str">
        <f>+F1160</f>
        <v>N/A</v>
      </c>
    </row>
    <row r="1162" spans="1:6" ht="12.75">
      <c r="A1162" s="39">
        <f t="shared" si="49"/>
        <v>53225</v>
      </c>
      <c r="B1162" s="40">
        <v>53225</v>
      </c>
      <c r="C1162" s="65">
        <f t="shared" si="48"/>
        <v>0</v>
      </c>
      <c r="E1162" s="3" t="str">
        <f t="shared" si="47"/>
        <v>3Q2045</v>
      </c>
      <c r="F1162" s="49" t="str">
        <f>+F1161</f>
        <v>N/A</v>
      </c>
    </row>
    <row r="1163" spans="1:6" ht="12.75">
      <c r="A1163" s="39">
        <f t="shared" si="49"/>
        <v>53255</v>
      </c>
      <c r="B1163" s="40">
        <v>53255</v>
      </c>
      <c r="C1163" s="65">
        <f t="shared" si="48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9"/>
        <v>53286</v>
      </c>
      <c r="B1164" s="46">
        <v>53286</v>
      </c>
      <c r="C1164" s="65">
        <f t="shared" si="48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9"/>
        <v>53316</v>
      </c>
      <c r="B1165" s="40">
        <v>53316</v>
      </c>
      <c r="C1165" s="65">
        <f t="shared" si="48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Jeff Dornsife</cp:lastModifiedBy>
  <cp:lastPrinted>2017-05-25T12:56:06Z</cp:lastPrinted>
  <dcterms:created xsi:type="dcterms:W3CDTF">2009-09-04T18:19:13Z</dcterms:created>
  <dcterms:modified xsi:type="dcterms:W3CDTF">2017-05-25T17:13:39Z</dcterms:modified>
  <cp:category/>
  <cp:version/>
  <cp:contentType/>
  <cp:contentStatus/>
</cp:coreProperties>
</file>